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survey!$P$2:$P$42</definedName>
    <definedName name="name">survey!$B$2:$B$42</definedName>
    <definedName name="hint">survey!$G$2:$G$42</definedName>
    <definedName name="calculation">survey!$M$2:$M$42</definedName>
    <definedName name="constraint">survey!$K$2:$K$42</definedName>
    <definedName name="repeat_count">survey!$Q$2:$Q$42</definedName>
    <definedName name="relevant">survey!$N$2:$N$42</definedName>
    <definedName name="label">survey!$C$2:$C$42</definedName>
    <definedName hidden="1" localSheetId="0" name="_xlnm._FilterDatabase">survey!$A$1:$U$317</definedName>
    <definedName hidden="1" localSheetId="1" name="_xlnm._FilterDatabase">choices!$A$1:$G$266</definedName>
    <definedName hidden="1" localSheetId="2" name="_xlnm._FilterDatabase">external_choices!$A$1:$D$306</definedName>
    <definedName hidden="1" localSheetId="0" name="Z_E2679661_CD76_4AE2_933C_81CA0DAE2FAF_.wvu.FilterData">survey!$A$1:$AC$47</definedName>
    <definedName hidden="1" localSheetId="0" name="Z_6F444E55_E8AD_4601_9CCE_EB7C98A30B5D_.wvu.FilterData">survey!$A$1:$P$47</definedName>
  </definedNames>
  <calcPr/>
  <customWorkbookViews>
    <customWorkbookView activeSheetId="0" maximized="1" windowHeight="0" windowWidth="0" guid="{E2679661-CD76-4AE2-933C-81CA0DAE2FAF}" name="Filter 1"/>
    <customWorkbookView activeSheetId="0" maximized="1" windowHeight="0" windowWidth="0" guid="{6F444E55-E8AD-4601-9CCE-EB7C98A30B5D}" name="Data elements to create on DHIS2"/>
  </customWorkbookViews>
  <extLst>
    <ext uri="GoogleSheetsCustomDataVersion2">
      <go:sheetsCustomData xmlns:go="http://customooxmlschemas.google.com/" r:id="rId8" roundtripDataChecksum="0MpBPZG49oFsJ05Usp3XFT5PsPI2Gib0gXPzmY4t5fA="/>
    </ext>
  </extLst>
</workbook>
</file>

<file path=xl/sharedStrings.xml><?xml version="1.0" encoding="utf-8"?>
<sst xmlns="http://schemas.openxmlformats.org/spreadsheetml/2006/main" count="2695" uniqueCount="885">
  <si>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</si>
  <si>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</si>
  <si>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</si>
  <si>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</si>
  <si>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</si>
  <si>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</si>
  <si>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</si>
  <si>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</si>
  <si>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</si>
  <si>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</si>
  <si>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</si>
  <si>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</si>
  <si>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</si>
  <si>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</si>
  <si>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</si>
  <si>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</si>
  <si>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</si>
  <si>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</si>
  <si>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</si>
  <si>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</si>
  <si>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</si>
  <si>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</si>
  <si>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</si>
  <si>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</si>
  <si>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</si>
  <si>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</si>
  <si>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</si>
  <si>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</si>
  <si>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</si>
  <si>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</si>
  <si>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</si>
  <si>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</si>
  <si>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</si>
  <si>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</si>
  <si>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</si>
  <si>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</si>
  <si>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</si>
  <si>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</si>
  <si>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</si>
  <si>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</si>
  <si>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</si>
  <si>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</si>
  <si>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</si>
  <si>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</si>
  <si>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Intensive Care Unit (ICU)**</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</si>
  <si>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</si>
  <si>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</si>
  <si>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</si>
  <si>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</si>
  <si>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</si>
  <si>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</si>
  <si>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</si>
  <si>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</si>
  <si>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</si>
  <si>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</si>
  <si>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</si>
  <si>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</si>
  <si>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</si>
  <si>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</si>
  <si>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</si>
  <si>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</si>
  <si>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</si>
  <si>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</si>
  <si>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</si>
  <si>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</si>
  <si>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</si>
  <si>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</si>
  <si>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</si>
  <si>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</si>
  <si>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</si>
  <si>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cmd_name</t>
  </si>
  <si>
    <t>Name of CMD/MD</t>
  </si>
  <si>
    <t>cmd_phone</t>
  </si>
  <si>
    <t>Telephone of CMD/MD</t>
  </si>
  <si>
    <t>numbers</t>
  </si>
  <si>
    <t>email1</t>
  </si>
  <si>
    <t>Email of CMD/MD</t>
  </si>
  <si>
    <t>unit_phone</t>
  </si>
  <si>
    <t>ICU Telephone</t>
  </si>
  <si>
    <t>email2</t>
  </si>
  <si>
    <t>Email</t>
  </si>
  <si>
    <t>unit_head</t>
  </si>
  <si>
    <t>Head of ICU</t>
  </si>
  <si>
    <t>headunit_phone</t>
  </si>
  <si>
    <t>Telephone (Head of ICU)</t>
  </si>
  <si>
    <t>integer</t>
  </si>
  <si>
    <t>patients_seen</t>
  </si>
  <si>
    <t>Annual number of patients seen</t>
  </si>
  <si>
    <t>internal_referr</t>
  </si>
  <si>
    <t>Internal referrals</t>
  </si>
  <si>
    <t>external_referr</t>
  </si>
  <si>
    <t>External referrals</t>
  </si>
  <si>
    <t>bouncebacks</t>
  </si>
  <si>
    <t>Bounce-backs</t>
  </si>
  <si>
    <t>mortality_no</t>
  </si>
  <si>
    <t>Mortality per 100,000</t>
  </si>
  <si>
    <t>noso_infect</t>
  </si>
  <si>
    <t>Nosocomial Infections:</t>
  </si>
  <si>
    <t>end_group</t>
  </si>
  <si>
    <t>StaffingSummary</t>
  </si>
  <si>
    <t>**4.0 STAFFING SUMMARY**</t>
  </si>
  <si>
    <t>num_fte1</t>
  </si>
  <si>
    <t>Number of Full Time Equivalents (ICU Specialist consultants)</t>
  </si>
  <si>
    <t>select_one yes_no_threepoint</t>
  </si>
  <si>
    <t>fac_adeq1</t>
  </si>
  <si>
    <t>Is it adequate for facility operations?</t>
  </si>
  <si>
    <t>if(${fac_adeq1}='yes',3,0)</t>
  </si>
  <si>
    <t>num_fte2</t>
  </si>
  <si>
    <t>Number of Full Time Equivalents (Senior registered doctors - BLS/ALS certified)</t>
  </si>
  <si>
    <t>fac_adeq2</t>
  </si>
  <si>
    <t>if(${fac_adeq2}='yes',3,0)</t>
  </si>
  <si>
    <t>num_fte3</t>
  </si>
  <si>
    <t>Number of Full Time Equivalents (Junior registered doctors - BLS/ALS certified)</t>
  </si>
  <si>
    <t>fac_adeq3</t>
  </si>
  <si>
    <t>if(${fac_adeq3}='yes',3,0)</t>
  </si>
  <si>
    <t>num_fte4</t>
  </si>
  <si>
    <t>Number of Full Time Equivalents (ICU Specialist Nurse - BLS certified)</t>
  </si>
  <si>
    <t>fac_adeq4</t>
  </si>
  <si>
    <t>if(${fac_adeq4}='yes',3,0)</t>
  </si>
  <si>
    <t>SubTotal1</t>
  </si>
  <si>
    <t>Staffing Subtotal</t>
  </si>
  <si>
    <t>if(${fac_adeq1}='yes',3,0) + if(${fac_adeq2}='yes',3,0) + if(${fac_adeq3}='yes',3,0) + if(${fac_adeq4}='yes',3,0)</t>
  </si>
  <si>
    <t>fac_safety</t>
  </si>
  <si>
    <t>**4.1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</si>
  <si>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</si>
  <si>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</si>
  <si>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yes_no_na2</t>
  </si>
  <si>
    <t>traffic_area</t>
  </si>
  <si>
    <t>Is the ICU located away from human traffic flow area within the hospital?</t>
  </si>
  <si>
    <t>if(${traffic_area}='yes',2,0)</t>
  </si>
  <si>
    <t>comment1</t>
  </si>
  <si>
    <t>Comments</t>
  </si>
  <si>
    <t>select_one yes_no_na1</t>
  </si>
  <si>
    <t>emerg_acc</t>
  </si>
  <si>
    <t>Does the ICU have easy access to the emergency department, operating theatre and radiology units?</t>
  </si>
  <si>
    <t>if(${emerg_acc}='yes',1,0)</t>
  </si>
  <si>
    <t>comment2</t>
  </si>
  <si>
    <t>note1</t>
  </si>
  <si>
    <t>**Standard:** The ICU should be a separate unit within the hospital with access to key relevant departments.</t>
  </si>
  <si>
    <t>icu_lay</t>
  </si>
  <si>
    <t>field-list</t>
  </si>
  <si>
    <t>optgroup</t>
  </si>
  <si>
    <t>Is the ICU layout appropriate for:</t>
  </si>
  <si>
    <t>opt1</t>
  </si>
  <si>
    <t>Equipments</t>
  </si>
  <si>
    <t>list-nolabel</t>
  </si>
  <si>
    <t>if(${opt1}='yes',1,0)</t>
  </si>
  <si>
    <t>opt2</t>
  </si>
  <si>
    <t>Working Space</t>
  </si>
  <si>
    <t>if(${opt2}='yes',1,0)</t>
  </si>
  <si>
    <t>opt3</t>
  </si>
  <si>
    <t>Storage</t>
  </si>
  <si>
    <t>if(${opt3}='yes',1,0)</t>
  </si>
  <si>
    <t>opt4</t>
  </si>
  <si>
    <t>Waiting areas for relative</t>
  </si>
  <si>
    <t>if(${opt4}='yes',1,0)</t>
  </si>
  <si>
    <t>opt5</t>
  </si>
  <si>
    <t>Staff rest rooms</t>
  </si>
  <si>
    <t>if(${opt5}='yes',1,0)</t>
  </si>
  <si>
    <t>note2</t>
  </si>
  <si>
    <t>**Standard:** Adequate space must be allowed for patient monitoring resuscitation equipment and medical storage areas (including a refrigerator), e.g. monitors, ventilators, infusion pumps, dialysis equipment, disposables, fluids, drip stands, trolleys, blood warmer, suction apparatus , linen, large items of special equipment, communication systems, computers and stationery.</t>
  </si>
  <si>
    <t>power_supply</t>
  </si>
  <si>
    <t>Is the alternative power supply (backup) attached to an automatic switch over?</t>
  </si>
  <si>
    <t>if(${power_supply}='yes',2,0)</t>
  </si>
  <si>
    <t>comment7</t>
  </si>
  <si>
    <t>note3</t>
  </si>
  <si>
    <t>**Standard:** There must be un disrupted electricity supply in the ICU ideally, the alternative power supply (backup) should have an automatic change overswitch.</t>
  </si>
  <si>
    <t>emerg_light</t>
  </si>
  <si>
    <t>Is there provision for emergency lights in the ICU ?</t>
  </si>
  <si>
    <t>if(${emerg_light}='yes',2,0)</t>
  </si>
  <si>
    <t>comment8</t>
  </si>
  <si>
    <t>air_cond</t>
  </si>
  <si>
    <t>Is there adequate air conditioning in the unit?</t>
  </si>
  <si>
    <t>if(${air_cond}='yes',2,0)</t>
  </si>
  <si>
    <t>comment9</t>
  </si>
  <si>
    <t>note4</t>
  </si>
  <si>
    <t>**Standard:** The unit should have appropriate air conditioning which allows control of temperature, humidity and air exchange</t>
  </si>
  <si>
    <t>drug_prep</t>
  </si>
  <si>
    <t>Is there a drug preparation area-for clean rapid drug and fluid preparation?</t>
  </si>
  <si>
    <t>if(${drug_prep}='yes',2,0)</t>
  </si>
  <si>
    <t>comment10</t>
  </si>
  <si>
    <t>select_one yes_no_na3</t>
  </si>
  <si>
    <t>oxy_supp</t>
  </si>
  <si>
    <t>Is the oxygen supply available through fixed pipes and via cylinders?</t>
  </si>
  <si>
    <t>if(${oxy_supp}='yes',3,0)</t>
  </si>
  <si>
    <t>comment11</t>
  </si>
  <si>
    <t>select_one yes_no_na</t>
  </si>
  <si>
    <t>vent_alarm</t>
  </si>
  <si>
    <t>Is there an oxygen supply failure alarm available and fitted to the ventilators?</t>
  </si>
  <si>
    <t>comment12</t>
  </si>
  <si>
    <t>note4a</t>
  </si>
  <si>
    <t>**Standard:** An oxygen analyzer must be available to measure the oxygen concentration delivered by ventilators or breathing systems</t>
  </si>
  <si>
    <t>alarm_sys</t>
  </si>
  <si>
    <t>Are these alarms for breathing system disconnection or ventilator failure available on the ventilators</t>
  </si>
  <si>
    <t>if(${alarm_sys}='yes',2,0)</t>
  </si>
  <si>
    <t>comment12b</t>
  </si>
  <si>
    <t>note5</t>
  </si>
  <si>
    <t>**Standard:** When an automatic ventilator is in use, a device capable of warning promptly of breathing system disconnection or ventilator failure must be in continual operation.</t>
  </si>
  <si>
    <t>icu_monit</t>
  </si>
  <si>
    <t>Are monitors available for ICU ?</t>
  </si>
  <si>
    <t>if(${icu_monit}='yes',3,0)</t>
  </si>
  <si>
    <t>comment12c</t>
  </si>
  <si>
    <t>note6</t>
  </si>
  <si>
    <t>**Standard:** Anaesthetic machines are to be available in each of the ICU units in the hospital and must be regularly serviced with date of last servicing displayed on the machine at all times.</t>
  </si>
  <si>
    <t>humid_temp</t>
  </si>
  <si>
    <t>Does the ICU have a device to check the humidifier temperature?</t>
  </si>
  <si>
    <t>if(${humid_temp}='yes',3,0)</t>
  </si>
  <si>
    <t>comment12d</t>
  </si>
  <si>
    <t>note7</t>
  </si>
  <si>
    <t>**Standard:** When a heated humidifier is in use, monitoring of the inspired temperature must be available which alarms at high temperature</t>
  </si>
  <si>
    <t>SubTotal2</t>
  </si>
  <si>
    <t>Facility and Safety Subtotal</t>
  </si>
  <si>
    <t>if(${traffic_area}='yes',2,0) + if(${emerg_acc}='yes',1,0) + if(${opt1}='yes',1,0) + if(${opt2}='yes',1,0) + if(${opt3}='yes',1,0) + if(${opt4}='yes',1,0) + if(${opt5}='yes',1,0) + if(${power_supply}='yes',2,0) + if(${emerg_light}='yes',2,0) + if(${air_cond}='yes',2,0) + if(${drug_prep}='yes',2,0) + if(${oxy_supp}='yes',3,0) + if(${alarm_sys}='yes',2,0) + if(${icu_monit}='yes',3,0) + if(${humid_temp}='yes',3,0)</t>
  </si>
  <si>
    <t>OrgMgt</t>
  </si>
  <si>
    <t>**4.2 ORGANISATION AND MANAGEMENT**</t>
  </si>
  <si>
    <t>clinical_off</t>
  </si>
  <si>
    <t>Does the hospital have a designated senior clinical officer-in-charge of the ICU ?</t>
  </si>
  <si>
    <t>if(${clinical_off}='yes',3,0)</t>
  </si>
  <si>
    <t>comment13</t>
  </si>
  <si>
    <t>guide_proc</t>
  </si>
  <si>
    <t>Are there developed standard operating procedures and guidelines checklist on the various intensive care procedures and key operations of the ICU ?</t>
  </si>
  <si>
    <t>if(${guide_proc}='yes',2,0)</t>
  </si>
  <si>
    <t>comment14</t>
  </si>
  <si>
    <t>pol_review</t>
  </si>
  <si>
    <t>Are these policy documents, SOPs and checklists reviewed and updated regularly?</t>
  </si>
  <si>
    <t>if(${pol_review}='yes',3,0)</t>
  </si>
  <si>
    <t>comment15</t>
  </si>
  <si>
    <t>note8</t>
  </si>
  <si>
    <t>**Standard:** Policy documents, guidelines, checklists and SOPs are to be reviewed and updated by the ICU management team regularly at least once a year.</t>
  </si>
  <si>
    <t>staff_train</t>
  </si>
  <si>
    <t>Are the ICU staff trained on using and effectively following these checklists and procedures to ensure best practices at all times?</t>
  </si>
  <si>
    <t>if(${staff_train}='yes',3,0)</t>
  </si>
  <si>
    <t>comment16</t>
  </si>
  <si>
    <t>team_meet</t>
  </si>
  <si>
    <t>Are there regular in-house clinical update trainings &amp; meetings organised for the ICU team?</t>
  </si>
  <si>
    <t>if(${team_meet}='yes',3,0)</t>
  </si>
  <si>
    <t>comment17</t>
  </si>
  <si>
    <t>note9</t>
  </si>
  <si>
    <t>**Standard:** Management should organise regular in-house training for ICU staff and surgical team on the policy and procedural documents to ensure best practices are adhered to at all times in the ICU .</t>
  </si>
  <si>
    <t>task_monit</t>
  </si>
  <si>
    <t>Are daily work task and schedule clearly assigned, communicated and monitored to the senior officer-incharge?</t>
  </si>
  <si>
    <t>if(${task_monit}='yes',1,0)</t>
  </si>
  <si>
    <t>comment18</t>
  </si>
  <si>
    <t>sys_assess</t>
  </si>
  <si>
    <t>Is there a system for regular competency and performance assessment of ICU staff?</t>
  </si>
  <si>
    <t>if(${sys_assess}='yes',2,0)</t>
  </si>
  <si>
    <t>comment19</t>
  </si>
  <si>
    <t>note10</t>
  </si>
  <si>
    <t>**Standard:** There must be sufficient specialist staff both Doctors and Nurses with experience in intensive care medicines and operations to provide efficient patient management administration etc. There must be at least one specialist clinical consultant and senior registered Medical Doctor and senior nurse rostered to the ICU at all times.</t>
  </si>
  <si>
    <t>staff_req</t>
  </si>
  <si>
    <t>Do all specialist staff meet the CPD requirements of their regulatory council?</t>
  </si>
  <si>
    <t>if(${staff_req}='yes',2,0)</t>
  </si>
  <si>
    <t>comment20</t>
  </si>
  <si>
    <t>staff_supp</t>
  </si>
  <si>
    <t>Do all ICU staff experienced and certified in basic and advance life support?</t>
  </si>
  <si>
    <t>if(${staff_supp}='yes',2,0)</t>
  </si>
  <si>
    <t>comment21</t>
  </si>
  <si>
    <t>spec_cons</t>
  </si>
  <si>
    <t>Is there an arrangement in place to easily and timely access a range of specialty consultant as and when needed in the ICU?</t>
  </si>
  <si>
    <t>if(${spec_cons}='yes',3,0)</t>
  </si>
  <si>
    <t>comment22</t>
  </si>
  <si>
    <t>cons_numb</t>
  </si>
  <si>
    <t>Is the list of these consultants with their contact number made available in the ICU?</t>
  </si>
  <si>
    <t>if(${cons_numb}='yes',3,0)</t>
  </si>
  <si>
    <t>comment23</t>
  </si>
  <si>
    <t>note11</t>
  </si>
  <si>
    <t>**Standard:** There must be access to a range of specialty consultants, appropriate for the designated role when needed in the ICU</t>
  </si>
  <si>
    <t>patnur_ratio1</t>
  </si>
  <si>
    <t>Is the Patient-Nurse ratio in the ICU 1: 1?</t>
  </si>
  <si>
    <t>if(${patnur_ratio1}='yes',3,0)</t>
  </si>
  <si>
    <t>comment24</t>
  </si>
  <si>
    <t>patnur_ratio2</t>
  </si>
  <si>
    <t>Is the Patient-Nurse ratio in the ICU 1: 2?</t>
  </si>
  <si>
    <t>if(${patnur_ratio2}='yes',1,0)</t>
  </si>
  <si>
    <t>comment25</t>
  </si>
  <si>
    <t>patnur_ratio3</t>
  </si>
  <si>
    <t>Is the Patient-Nurse ratio in the ICU 1: 3?</t>
  </si>
  <si>
    <t>if(${patnur_ratio3}='yes',1,0)</t>
  </si>
  <si>
    <t>comment26</t>
  </si>
  <si>
    <t>note12</t>
  </si>
  <si>
    <t>**Standard:** The Patient-Nurse ratio must be at least 1:1 for critically ill patient while it can be 1:2 patients for lower aciry patients</t>
  </si>
  <si>
    <t>SubTotal3</t>
  </si>
  <si>
    <t>Organisation and Management Subtotal</t>
  </si>
  <si>
    <t>if(${clinical_off}='yes',3,0) + if(${guide_proc}='yes',2,0) + if(${pol_review}='yes',3,0) + if(${staff_train}='yes',3,0) + if(${team_meet}='yes',3,0) + if(${task_monit}='yes',1,0) + if(${sys_assess}='yes',2,0) + if(${staff_req}='yes',2,0) + if(${staff_supp}='yes',2,0) + if(${spec_cons}='yes',3,0) + if(${cons_numb}='yes',3,0) + if(${patnur_ratio1}='yes',3,0) + if(${patnur_ratio2}='yes',1,0) + if(${patnur_ratio3}='yes',1,0)</t>
  </si>
  <si>
    <t>InfControl</t>
  </si>
  <si>
    <t>**4.3 INFECTION CONTROL**</t>
  </si>
  <si>
    <t>hyg_guide</t>
  </si>
  <si>
    <t>Is there any hand hygiene guidelines posted in the ICU areas?</t>
  </si>
  <si>
    <t>if(${hyg_guide}='yes',3,0)</t>
  </si>
  <si>
    <t>comment39</t>
  </si>
  <si>
    <t>note17</t>
  </si>
  <si>
    <t>**Standard:** The WHO or CDC hand hygiene guidelines must be followed and visibly posted around the theatre unit area for all staff to see and comply.</t>
  </si>
  <si>
    <t>staff_hyg</t>
  </si>
  <si>
    <t>Do ICU staff generally adhere to the hand hygiene guideline?</t>
  </si>
  <si>
    <t>if(${staff_hyg}='yes',2,0)</t>
  </si>
  <si>
    <t>comment40</t>
  </si>
  <si>
    <t>vis_hyg</t>
  </si>
  <si>
    <t>Are patients’ visitors made to adhere to the hand hygiene guideline?</t>
  </si>
  <si>
    <t>if(${vis_hyg}='yes',2,0)</t>
  </si>
  <si>
    <t>comment41</t>
  </si>
  <si>
    <t>note13</t>
  </si>
  <si>
    <t>**Standard:** The ICU staff must ensure that the hand hygiene guidelines are routinely adhere to by them and ICU visitors before and after procedures and patients contact respectively.</t>
  </si>
  <si>
    <t>ppe_avail</t>
  </si>
  <si>
    <t>Are personal protective equipment (PPE) readily available for use whenever required in the ICU?</t>
  </si>
  <si>
    <t>if(${ppe_avail}='yes',2,0)</t>
  </si>
  <si>
    <t>comment42</t>
  </si>
  <si>
    <t>note18</t>
  </si>
  <si>
    <t>**Standard:** PPEs must be readily available in adequate quantities in the ICU at all times and must be worn by all ICU staff members -clinical and non-clinical.</t>
  </si>
  <si>
    <t>ppe_disc</t>
  </si>
  <si>
    <t>Are PPE discarded in appropriate disposal bags and disposed as per the hospital policy?</t>
  </si>
  <si>
    <t>if(${ppe_disc}='yes',2,0)</t>
  </si>
  <si>
    <t>comment43</t>
  </si>
  <si>
    <t>train_ppe</t>
  </si>
  <si>
    <t>Are new ICU staff trained on the appropriate use of PPE?</t>
  </si>
  <si>
    <t>if(${train_ppe}='yes',1,0)</t>
  </si>
  <si>
    <t>comment44</t>
  </si>
  <si>
    <t>sec_meas</t>
  </si>
  <si>
    <t>Is there any security measures around the ICU ?</t>
  </si>
  <si>
    <t>if(${sec_meas}='yes',2,0)</t>
  </si>
  <si>
    <t>comment45</t>
  </si>
  <si>
    <t>hand_disinf</t>
  </si>
  <si>
    <t>Is there adequate supply of the correct hand scrub disinfectant for use at all times?</t>
  </si>
  <si>
    <t>if(${hand_disinf}='yes',2,0)</t>
  </si>
  <si>
    <t>comment46</t>
  </si>
  <si>
    <t>clean_staff</t>
  </si>
  <si>
    <t>Are ICU cleaning staff trained on the appropriate cleaning of the ICU and the correct use of disinfectants?</t>
  </si>
  <si>
    <t>if(${clean_staff}='yes',2,0)</t>
  </si>
  <si>
    <t>comment46a</t>
  </si>
  <si>
    <t>note19</t>
  </si>
  <si>
    <t>**Standard:** ICU cleaning staff must be trained regularly on the appropriate cleaning of the ICU and the correct use of cleaning disinfectants (at least once a year)</t>
  </si>
  <si>
    <t>room_clean</t>
  </si>
  <si>
    <t>Are ICU rooms and the waiting area cleaned daily even when not in use?</t>
  </si>
  <si>
    <t>if(${room_clean}='yes',2,0)</t>
  </si>
  <si>
    <t>comment47</t>
  </si>
  <si>
    <t>med_clean</t>
  </si>
  <si>
    <t>Are ICU medicines and consumables kept in clean and safe cupboards and refrigerator?</t>
  </si>
  <si>
    <t>if(${med_clean}='yes',1,0)</t>
  </si>
  <si>
    <t>comment48</t>
  </si>
  <si>
    <t>clean_log</t>
  </si>
  <si>
    <t>Are there cleaning logs available for the ICU?</t>
  </si>
  <si>
    <t>if(${clean_log}='yes',1,0)</t>
  </si>
  <si>
    <t>comment49</t>
  </si>
  <si>
    <t>note20</t>
  </si>
  <si>
    <t>**Standard:** There should be a cleaning log in place for the ICU?</t>
  </si>
  <si>
    <t>sharp_disp</t>
  </si>
  <si>
    <t>Are sharps used in the ICU disposed off in correct sealable sharps bins?</t>
  </si>
  <si>
    <t>if(${sharp_disp}='yes',1,0)</t>
  </si>
  <si>
    <t>comment50</t>
  </si>
  <si>
    <t>sharp_bins</t>
  </si>
  <si>
    <t>Are these sharps bins adequately available for the ICU at all times?</t>
  </si>
  <si>
    <t>if(${sharp_bins}='yes',1,0)</t>
  </si>
  <si>
    <t>comment51</t>
  </si>
  <si>
    <t>equip_disinf</t>
  </si>
  <si>
    <t>Are soiled procedure equipment soaked in disinfectants before removal from the ICU procedure area?</t>
  </si>
  <si>
    <t>if(${equip_disinf}='yes',2,0)</t>
  </si>
  <si>
    <t>SubTotal4</t>
  </si>
  <si>
    <t>Infection Control Subtotal</t>
  </si>
  <si>
    <t>if(${hyg_guide}='yes',3,0) + if(${staff_hyg}='yes',2,0) + if(${vis_hyg}='yes',2,0) + if(${ppe_avail}='yes',2,0) + if(${ppe_disc}='yes',2,0) + if(${train_ppe}='yes',1,0) + if(${sec_meas}='yes',2,0) + if(${hand_disinf}='yes',2,0) + if(${clean_staff}='yes',2,0) + if(${room_clean}='yes',2,0) + if(${med_clean}='yes',1,0) + if(${clean_log}='yes',1,0) + if(${sharp_disp}='yes',1,0) + if(${sharp_bins}='yes',1,0) + if(${equip_disinf}='yes',2,0)</t>
  </si>
  <si>
    <t>PatEngCom</t>
  </si>
  <si>
    <t>**4.4 PATIENTS'/CLIENTS' ENGAGEMENT AND COMMUNICATION**</t>
  </si>
  <si>
    <t>pat_ident</t>
  </si>
  <si>
    <t>Does the ICU clinical team practice the minimum of 2 patients identifier system which the patient or their career also participate?</t>
  </si>
  <si>
    <t>if(${pat_ident}='yes',3,0)</t>
  </si>
  <si>
    <t>comment27</t>
  </si>
  <si>
    <t>note21</t>
  </si>
  <si>
    <t>**Standard:** The hospital must adopt at least a 2 patients identifier system, in which the patient also participate to confirm the right care is being given to the right patient.</t>
  </si>
  <si>
    <t>pat_right</t>
  </si>
  <si>
    <t>Does the ICU team respect the patients’ rights, beliefs and values according to the hospital policy?</t>
  </si>
  <si>
    <t>if(${pat_right}='yes',2,0)</t>
  </si>
  <si>
    <t>comment28</t>
  </si>
  <si>
    <t>note22</t>
  </si>
  <si>
    <t>**Standard:** Patient’s rights, beliefs and values must be respected as far as it is reasonably practicable when receiving care.</t>
  </si>
  <si>
    <t>pat_cons</t>
  </si>
  <si>
    <t>Do the ICU team receive informed consent from patients or their relative (if unconscious) at all times before performing an invasive procedure in accordance with the Federal Government and Hospital policy?</t>
  </si>
  <si>
    <t>if(${pat_cons}='yes',3,0)</t>
  </si>
  <si>
    <t>comment29</t>
  </si>
  <si>
    <t>note23</t>
  </si>
  <si>
    <t>**Standard:** Informed consent must be required from all patients and documented in accordance with the government law before care providers initiate any invasive procedure.</t>
  </si>
  <si>
    <t>pat_edu</t>
  </si>
  <si>
    <t>Are patients/relatives educated on their disease and intended procedures so they can make informed decisions?</t>
  </si>
  <si>
    <t>if(${pat_edu}='yes',2,0)</t>
  </si>
  <si>
    <t>comment30</t>
  </si>
  <si>
    <t>pat_note</t>
  </si>
  <si>
    <t>Are patient’s/relatives informed decisions clearly documented in patient’s note?</t>
  </si>
  <si>
    <t>if(${pat_note}='yes',2,0)</t>
  </si>
  <si>
    <t>comment31</t>
  </si>
  <si>
    <t>pat_comm</t>
  </si>
  <si>
    <t>Are patient’s/relatives communicated with in the language they mostly understand?</t>
  </si>
  <si>
    <t>if(${pat_comm}='yes',1,0)</t>
  </si>
  <si>
    <t>comment32</t>
  </si>
  <si>
    <t>SubTotal5</t>
  </si>
  <si>
    <t>Patient's Engagement and Communication Subtotal</t>
  </si>
  <si>
    <t>if(${pat_ident}='yes',3,0) + if(${pat_right}='yes',2,0) + if(${pat_cons}='yes',3,0) +if(${pat_edu}='yes',2,0) + if(${pat_note}='yes',2,0) + if(${pat_comm}='yes',1,0)</t>
  </si>
  <si>
    <t>Equipment</t>
  </si>
  <si>
    <t>**4.5 EQUIPMENT**</t>
  </si>
  <si>
    <t>EquipName1</t>
  </si>
  <si>
    <t>select_multiple equip_choices</t>
  </si>
  <si>
    <t>equipgroup</t>
  </si>
  <si>
    <t>Basic ICU equipment should include:</t>
  </si>
  <si>
    <t>equip1</t>
  </si>
  <si>
    <t>Ventilators for invasive ventilation</t>
  </si>
  <si>
    <t>if(${equip1}='available',1,0) + if(${equip1}='functional',1,0)</t>
  </si>
  <si>
    <t>equip2</t>
  </si>
  <si>
    <t>Ventilators for non-invasive ventilation</t>
  </si>
  <si>
    <t>if(${equip2}='available',1,0) + if(${equip2}='functional',1,0)</t>
  </si>
  <si>
    <t>equip3</t>
  </si>
  <si>
    <t>Ventilator with battery power back-up</t>
  </si>
  <si>
    <t>if(${equip3}='available',1,0) + if(${equip3}='functional',1,0)</t>
  </si>
  <si>
    <t>equip4</t>
  </si>
  <si>
    <t>Hand ventilating assemblies</t>
  </si>
  <si>
    <t>if(${equip4}='available',1,0) + if(${equip4}='functional',1,0)</t>
  </si>
  <si>
    <t>equip5</t>
  </si>
  <si>
    <t>Suction apparatus - suction machine</t>
  </si>
  <si>
    <t>if(${equip5}='available',1,0) + if(${equip5}='functional',1,0)</t>
  </si>
  <si>
    <t>equip6</t>
  </si>
  <si>
    <t>Vascular access equipment</t>
  </si>
  <si>
    <t>if(${equip6}='available',1,0) + if(${equip6}='functional',1,0)</t>
  </si>
  <si>
    <t>EquipName1a</t>
  </si>
  <si>
    <t>select_multiple equip_choices2</t>
  </si>
  <si>
    <t>equipgroup2</t>
  </si>
  <si>
    <t>equip1b</t>
  </si>
  <si>
    <t>equip2b</t>
  </si>
  <si>
    <t>equip3b</t>
  </si>
  <si>
    <t>equip4b</t>
  </si>
  <si>
    <t>equip5b</t>
  </si>
  <si>
    <t>equip6b</t>
  </si>
  <si>
    <t>EquipQty1</t>
  </si>
  <si>
    <t>Quantity Available</t>
  </si>
  <si>
    <t>qty1</t>
  </si>
  <si>
    <t>qty2</t>
  </si>
  <si>
    <t>qty3</t>
  </si>
  <si>
    <t>qty4</t>
  </si>
  <si>
    <t>qty5</t>
  </si>
  <si>
    <t>qty6</t>
  </si>
  <si>
    <t>EquipName2</t>
  </si>
  <si>
    <t>equipgroup3</t>
  </si>
  <si>
    <t>equip7</t>
  </si>
  <si>
    <t>Airway access equipment, including a bronchoscope and equipment to assist with the management of the difficult airway</t>
  </si>
  <si>
    <t>if(${equip7}='available',1,0) + if(${equip7}='functional',1,0)</t>
  </si>
  <si>
    <t>equip8</t>
  </si>
  <si>
    <t>Defibrillation and pacing facilities</t>
  </si>
  <si>
    <t>if(${equip8}='available',1,0) + if(${equip8}='functional',1,0)</t>
  </si>
  <si>
    <t>equip9</t>
  </si>
  <si>
    <t>Patient monitoring equipment, both invasive and non-invasive</t>
  </si>
  <si>
    <t>if(${equip9}='available',1,0) + if(${equip9}='functional',1,0)</t>
  </si>
  <si>
    <t>equip10</t>
  </si>
  <si>
    <t>Chest drainage equipment</t>
  </si>
  <si>
    <t>if(${equip10}='available',1,0) + if(${equip10}='functional',1,0)</t>
  </si>
  <si>
    <t>equip11</t>
  </si>
  <si>
    <t>Infusion and specialised pumps</t>
  </si>
  <si>
    <t>if(${equip11}='available',1,0) + if(${equip11}='functional',1,0)</t>
  </si>
  <si>
    <t>equip12</t>
  </si>
  <si>
    <t>Equipment to control patient temperature both central and cutaneous</t>
  </si>
  <si>
    <t>if(${equip12}='available',1,0) + if(${equip12}='functional',1,0)</t>
  </si>
  <si>
    <t>EquipName2b</t>
  </si>
  <si>
    <t>equipgroup3b</t>
  </si>
  <si>
    <t>equip7b</t>
  </si>
  <si>
    <t>equip8b</t>
  </si>
  <si>
    <t>equip9b</t>
  </si>
  <si>
    <t>equip10b</t>
  </si>
  <si>
    <t>equip11b</t>
  </si>
  <si>
    <t>equip12b</t>
  </si>
  <si>
    <t>EquipQty2</t>
  </si>
  <si>
    <t>Quantity Available:</t>
  </si>
  <si>
    <t>qty7</t>
  </si>
  <si>
    <t>qty8</t>
  </si>
  <si>
    <t>qty9</t>
  </si>
  <si>
    <t>qty10</t>
  </si>
  <si>
    <t>qty11</t>
  </si>
  <si>
    <t>qty12</t>
  </si>
  <si>
    <t>EquipName3</t>
  </si>
  <si>
    <t>equipgroup4</t>
  </si>
  <si>
    <t>equip13</t>
  </si>
  <si>
    <t>Electrocardiograph</t>
  </si>
  <si>
    <t>if(${equip13}='available',1,0) + if(${equip13}='functional',1,0)</t>
  </si>
  <si>
    <t>equip14</t>
  </si>
  <si>
    <t>Pressure monitoring equipment or arterial and central venous</t>
  </si>
  <si>
    <t>if(${equip14}='available',1,0) + if(${equip14}='functional',1,0)</t>
  </si>
  <si>
    <t>equip15</t>
  </si>
  <si>
    <t>Pulse oximeter</t>
  </si>
  <si>
    <t>if(${equip15}='available',1,0) + if(${equip15}='functional',1,0)</t>
  </si>
  <si>
    <t>equip16</t>
  </si>
  <si>
    <t>Arterial blood gases</t>
  </si>
  <si>
    <t>if(${equip16}='available',1,0) + if(${equip16}='functional',1,0)</t>
  </si>
  <si>
    <t>equip17</t>
  </si>
  <si>
    <t>Oxygen via pipes</t>
  </si>
  <si>
    <t>if(${equip17}='available',1,0) + if(${equip17}='functional',1,0)</t>
  </si>
  <si>
    <t>equip18</t>
  </si>
  <si>
    <t>Oxygen via cylinders</t>
  </si>
  <si>
    <t>if(${equip18}='available',1,0) + if(${equip18}='functional',1,0)</t>
  </si>
  <si>
    <t>EuipName3b</t>
  </si>
  <si>
    <t>equipgroup4b</t>
  </si>
  <si>
    <t>equip13b</t>
  </si>
  <si>
    <t>equip14b</t>
  </si>
  <si>
    <t>equip15b</t>
  </si>
  <si>
    <t>equip16b</t>
  </si>
  <si>
    <t>equip17b</t>
  </si>
  <si>
    <t>equip18b</t>
  </si>
  <si>
    <t>EquipQty3</t>
  </si>
  <si>
    <t>qty13</t>
  </si>
  <si>
    <t>qty14</t>
  </si>
  <si>
    <t>qty15</t>
  </si>
  <si>
    <t>qty16</t>
  </si>
  <si>
    <t>qty17</t>
  </si>
  <si>
    <t>qty18</t>
  </si>
  <si>
    <t>EquipName4</t>
  </si>
  <si>
    <t>equipgroup5</t>
  </si>
  <si>
    <t>equip19</t>
  </si>
  <si>
    <t>Electrolyte machine</t>
  </si>
  <si>
    <t>if(${equip19}='available',1,0) + if(${equip19}='functional',1,0)</t>
  </si>
  <si>
    <t>equip20</t>
  </si>
  <si>
    <t>Patient controlled analgesia machine</t>
  </si>
  <si>
    <t>if(${equip20}='available',1,0) + if(${equip20}='functional',1,0)</t>
  </si>
  <si>
    <t>equip21</t>
  </si>
  <si>
    <t>Crash cart/resiscitation trolley</t>
  </si>
  <si>
    <t>if(${equip21}='available',1,0) + if(${equip21}='functional',1,0)</t>
  </si>
  <si>
    <t>equip22</t>
  </si>
  <si>
    <t>Specialised beds</t>
  </si>
  <si>
    <t>if(${equip22}='available',1,0) + if(${equip22}='functional',1,0)</t>
  </si>
  <si>
    <t>EquipName5</t>
  </si>
  <si>
    <t>equipgroup5b</t>
  </si>
  <si>
    <t>equip19b</t>
  </si>
  <si>
    <t>equip20b</t>
  </si>
  <si>
    <t>equip21b</t>
  </si>
  <si>
    <t>equip22b</t>
  </si>
  <si>
    <t>EquipQty4</t>
  </si>
  <si>
    <t>qty19</t>
  </si>
  <si>
    <t>qty20</t>
  </si>
  <si>
    <t>qty21</t>
  </si>
  <si>
    <t>qty22</t>
  </si>
  <si>
    <t>SubTotal6</t>
  </si>
  <si>
    <t>Equipment Subtotal</t>
  </si>
  <si>
    <t>if(${equip1}='available',1,0) + if(${equip1}='functional',1,0) + if(${equip2}='available',1,0) + if(${equip2}='functional',1,0) + if(${equip3}='available',1,0) + if(${equip3}='functional',1,0) + if(${equip4}='available',1,0) + if(${equip4}='functional',1,0) + if(${equip5}='available',1,0) + if(${equip5}='functional',1,0) + if(${equip6}='available',1,0) + if(${equip6}='functional',1,0) + if(${equip7}='available',1,0) + if(${equip7}='functional',1,0) + if(${equip8}='available',1,0) + if(${equip8}='functional',1,0) + if(${equip9}='available',1,0) + if(${equip9}='functional',1,0) + if(${equip10}='available',1,0) + if(${equip10}='functional',1,0) + if(${equip11}='available',1,0) + if(${equip11}='functional',1,0) + if(${equip12}='available',1,0) + if(${equip12}='functional',1,0) + if(${equip13}='available',1,0) + if(${equip13}='functional',1,0) + if(${equip14}='available',1,0) + if(${equip14}='functional',1,0) + if(${equip15}='available',1,0) + if(${equip15}='functional',1,0) + if(${equip16}='available',1,0) + if(${equip16}='functional',1,0) + if(${equip17}='available',1,0) + if(${equip17}='functional',1,0) + if(${equip18}='available',1,0) + if(${equip18}='functional',1,0) + if(${equip19}='available',1,0) + if(${equip19}='functional',1,0) + if(${equip20}='available',1,0) + if(${equip20}='functional',1,0) + if(${equip21}='available',1,0) + if(${equip21}='functional',1,0) + if(${equip22}='available',1,0) + if(${equip22}='functional',1,0)</t>
  </si>
  <si>
    <t>OccIncMgt</t>
  </si>
  <si>
    <t>**4.6 OCCURRENCE/INCIDENCE MANAGEMENT**</t>
  </si>
  <si>
    <t>inc_rec</t>
  </si>
  <si>
    <t>Is there any incident record book in the ICU unit?</t>
  </si>
  <si>
    <t>if(${inc_rec}='yes',2,0)</t>
  </si>
  <si>
    <t>comment65</t>
  </si>
  <si>
    <t>note25</t>
  </si>
  <si>
    <t>**Standard:** There must be an incidents record book in the ICU according to hospital policy and a designated senior clinical officer to oversee the management of recorded incidents in the unit.</t>
  </si>
  <si>
    <t>icu_rec</t>
  </si>
  <si>
    <t>Are ICU staff made aware and encouraged to fill in the incidents record book?</t>
  </si>
  <si>
    <t>if(${icu_rec}='yes',3,0)</t>
  </si>
  <si>
    <t>comment66</t>
  </si>
  <si>
    <t>note26</t>
  </si>
  <si>
    <t>**Standard:** Management are expected to practice a non-punitve and no-blame culture on reported incidents so as to encourage staff to report and respond to incidents in a timely manner except when it becomes obviously necessary to do otherwise.</t>
  </si>
  <si>
    <t>inc_ident</t>
  </si>
  <si>
    <t>Are patient safety incidents during procedures identified and reported on time?</t>
  </si>
  <si>
    <t>if(${inc_ident}='yes',2,0)</t>
  </si>
  <si>
    <t>comment67</t>
  </si>
  <si>
    <t>inc_mgd</t>
  </si>
  <si>
    <t>Are these incidents managed and responded to according to the hospital incidence policy?</t>
  </si>
  <si>
    <t>if(${inc_mgd}='yes',2,0)</t>
  </si>
  <si>
    <t>comment68</t>
  </si>
  <si>
    <t>pat_event</t>
  </si>
  <si>
    <t>Are reported patient adverse-events collated and analysed periodically to identify trends and used to improve the quality of intensive care services in the hospital?</t>
  </si>
  <si>
    <t>if(${pat_event}='yes',2,0)</t>
  </si>
  <si>
    <t>comment69</t>
  </si>
  <si>
    <t>note27</t>
  </si>
  <si>
    <t>**Standard:** Hospital management should use collated adverse incident records to inform strategic actions that will prevent or reduce reoccurrence rate.</t>
  </si>
  <si>
    <t>SubTotal7</t>
  </si>
  <si>
    <t>Occurence/Incidence Management Subtotal</t>
  </si>
  <si>
    <t>if(${inc_rec}='yes',2,0) + if(${icu_rec}='yes',3,0) + if(${inc_ident}='yes',2,0) + if(${inc_mgd}='yes',2,0) + if(${pat_event}='yes',2,0)</t>
  </si>
  <si>
    <t>WasteMgt</t>
  </si>
  <si>
    <t>**4.7 WASTE MANAGEMENT**</t>
  </si>
  <si>
    <t>staff_waste</t>
  </si>
  <si>
    <t>Are all the ICU clinical and non-clinical staff conversant with hospital waste management policy?</t>
  </si>
  <si>
    <t>if(${staff_waste}='yes',2,0)</t>
  </si>
  <si>
    <t>comment70</t>
  </si>
  <si>
    <t>note28</t>
  </si>
  <si>
    <t>**Standard:** The hospital must have a waste management policy and ensure that all relevant clinical and non-clinical staff are aware, trained and understand the policy.</t>
  </si>
  <si>
    <t>waste_seg</t>
  </si>
  <si>
    <t>Are waste segregation performed as appropriate at the site of generation in the ICU?</t>
  </si>
  <si>
    <t>if(${waste_seg}='yes',2,0)</t>
  </si>
  <si>
    <t>comment71</t>
  </si>
  <si>
    <t>note29</t>
  </si>
  <si>
    <t>**Standard:** Waste segregation done at its site of generation reduces the volume of cross-contamination during transportation to disposal site.</t>
  </si>
  <si>
    <t>waste_cont</t>
  </si>
  <si>
    <t>Are medical wastes collected in covered leak-proof containers from the ICU always?</t>
  </si>
  <si>
    <t>if(${waste_cont}='yes',3,0)</t>
  </si>
  <si>
    <t>comment72</t>
  </si>
  <si>
    <t>waste_disp</t>
  </si>
  <si>
    <t>Are medical wastes collected to the centralised disposal sites daily?</t>
  </si>
  <si>
    <t>if(${waste_disp}='yes',3,0)</t>
  </si>
  <si>
    <t>comment73</t>
  </si>
  <si>
    <t>note30</t>
  </si>
  <si>
    <t>**Standard:** Wastes generated from procedures must be collected daily to the centralised waste collection area.</t>
  </si>
  <si>
    <t>SubTotal8</t>
  </si>
  <si>
    <t>Waste Management Subtotal</t>
  </si>
  <si>
    <t>if(${staff_waste}='yes',2,0) + if(${waste_seg}='yes',2,0) + if(${waste_cont}='yes',3,0) + if(${waste_disp}='yes',3,0)</t>
  </si>
  <si>
    <t>summary1</t>
  </si>
  <si>
    <t>Noted Challenges</t>
  </si>
  <si>
    <t>summary2</t>
  </si>
  <si>
    <t>Noted Recommendations</t>
  </si>
  <si>
    <t>Total</t>
  </si>
  <si>
    <t>Total Score</t>
  </si>
  <si>
    <t>${SubTotal1} + ${SubTotal2} + ${SubTotal3} +${SubTotal4} +${SubTotal5} + ${SubTotal6} + ${SubTotal7} + ${SubTotal8}</t>
  </si>
  <si>
    <t>FormSummary</t>
  </si>
  <si>
    <t>**Summary**</t>
  </si>
  <si>
    <t>StaffingScore</t>
  </si>
  <si>
    <t>1. Staffing Summary = ${SubTotal1}/12</t>
  </si>
  <si>
    <t>w2</t>
  </si>
  <si>
    <t>FacSafScore</t>
  </si>
  <si>
    <t>2. Facility and Safety = ${SubTotal2}/29</t>
  </si>
  <si>
    <t>OrgManScore</t>
  </si>
  <si>
    <t>3. Organisation and Management = ${SubTotal3}/32</t>
  </si>
  <si>
    <t>InfConScore</t>
  </si>
  <si>
    <t>4. Infection Control = ${SubTotal4}/26</t>
  </si>
  <si>
    <t>PatEngScore</t>
  </si>
  <si>
    <t>5. Patient's Engagement and Communication = ${SubTotal5}/13</t>
  </si>
  <si>
    <t>EquipScore</t>
  </si>
  <si>
    <t>6. Equipment = ${SubTotal6}/44</t>
  </si>
  <si>
    <t>OccManScore</t>
  </si>
  <si>
    <t>7. Occurence/Incidence Management = ${SubTotal7}/11</t>
  </si>
  <si>
    <t>WastManScore</t>
  </si>
  <si>
    <t>8. Waste Management = ${SubTotal8}/10</t>
  </si>
  <si>
    <t>TotalScore</t>
  </si>
  <si>
    <t>**Total Score = ${Total} out of a maximum of 165 points**</t>
  </si>
  <si>
    <t>list_name</t>
  </si>
  <si>
    <t>Option UID</t>
  </si>
  <si>
    <t>generated_names_from_labels_we_can_use</t>
  </si>
  <si>
    <t>Scoring name</t>
  </si>
  <si>
    <t>yes_no_onepoint</t>
  </si>
  <si>
    <t>yes</t>
  </si>
  <si>
    <t>no</t>
  </si>
  <si>
    <t>insufficient_data</t>
  </si>
  <si>
    <t>Insufficient Data</t>
  </si>
  <si>
    <t>yes_no_twopoint</t>
  </si>
  <si>
    <t>yes_no_threepoint</t>
  </si>
  <si>
    <t>yes_no_na3</t>
  </si>
  <si>
    <t>n_a</t>
  </si>
  <si>
    <t>N/A</t>
  </si>
  <si>
    <t>yes_no_na2</t>
  </si>
  <si>
    <t>yes_no_na1</t>
  </si>
  <si>
    <t>yes_no_na</t>
  </si>
  <si>
    <t>equip_choices</t>
  </si>
  <si>
    <t>none</t>
  </si>
  <si>
    <t>None</t>
  </si>
  <si>
    <t>available</t>
  </si>
  <si>
    <t>Available</t>
  </si>
  <si>
    <t>adequate</t>
  </si>
  <si>
    <t>Adequate</t>
  </si>
  <si>
    <t>functional</t>
  </si>
  <si>
    <t>Functional</t>
  </si>
  <si>
    <t>equip_choices2</t>
  </si>
  <si>
    <t>not_functional</t>
  </si>
  <si>
    <t>Not Functional</t>
  </si>
  <si>
    <t>serviced_regularly</t>
  </si>
  <si>
    <t>Serviced Regularly</t>
  </si>
  <si>
    <t>service_history_available</t>
  </si>
  <si>
    <t>Service History Available</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</si>
  <si>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</si>
  <si>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</si>
  <si>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</si>
  <si>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</si>
  <si>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</si>
  <si>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</si>
  <si>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</si>
  <si>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</si>
  <si>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</si>
  <si>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</si>
  <si>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</si>
  <si>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</si>
  <si>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</si>
  <si>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</si>
  <si>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</si>
  <si>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</si>
  <si>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</si>
  <si>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</si>
  <si>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</si>
  <si>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</si>
  <si>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</si>
  <si>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</si>
  <si>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</si>
  <si>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</si>
  <si>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</si>
  <si>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</si>
  <si>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</si>
  <si>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</si>
  <si>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</si>
  <si>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</si>
  <si>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</si>
  <si>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</si>
  <si>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</si>
  <si>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</si>
  <si>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</si>
  <si>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</si>
  <si>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</si>
  <si>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</si>
  <si>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</si>
  <si>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</si>
  <si>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</si>
  <si>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</si>
  <si>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</si>
  <si>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</si>
  <si>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</si>
  <si>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</si>
  <si>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</si>
  <si>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</si>
  <si>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</si>
  <si>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</si>
  <si>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</si>
  <si>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</si>
  <si>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</si>
  <si>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</si>
  <si>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</si>
  <si>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</si>
  <si>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</si>
  <si>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</si>
  <si>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</si>
  <si>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</si>
  <si>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</si>
  <si>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</si>
  <si>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</si>
  <si>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</si>
  <si>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</si>
  <si>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</si>
  <si>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</si>
  <si>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</si>
  <si>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</si>
  <si>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</si>
  <si>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</si>
  <si>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</si>
  <si>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</si>
  <si>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</si>
  <si>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</si>
  <si>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</si>
  <si>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</si>
  <si>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</si>
  <si>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</si>
  <si>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</si>
  <si>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</si>
  <si>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</si>
  <si>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</si>
  <si>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</si>
  <si>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</si>
  <si>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</si>
  <si>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</si>
  <si>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</si>
  <si>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</si>
  <si>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</si>
  <si>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</si>
  <si>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</si>
  <si>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</si>
  <si>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</si>
  <si>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</si>
  <si>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</si>
  <si>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</si>
  <si>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</si>
  <si>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</si>
  <si>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</si>
  <si>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</si>
  <si>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</si>
  <si>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</si>
  <si>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</si>
  <si>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</si>
  <si>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</si>
  <si>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</si>
  <si>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</si>
  <si>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</si>
  <si>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</si>
  <si>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</si>
  <si>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</si>
  <si>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</si>
  <si>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</si>
  <si>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</si>
  <si>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</si>
  <si>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</si>
  <si>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</si>
  <si>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</si>
  <si>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</si>
  <si>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</si>
  <si>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</si>
  <si>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</si>
  <si>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</si>
  <si>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</si>
  <si>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</si>
  <si>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</si>
  <si>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</si>
  <si>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</si>
  <si>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</si>
  <si>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</si>
  <si>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</si>
  <si>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</si>
  <si>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</si>
  <si>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</si>
  <si>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</si>
  <si>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</si>
  <si>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</si>
  <si>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</si>
  <si>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</si>
  <si>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</si>
  <si>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</si>
  <si>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</si>
  <si>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</si>
  <si>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</si>
  <si>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</si>
  <si>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</si>
  <si>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</si>
  <si>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</si>
  <si>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</si>
  <si>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</si>
  <si>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</si>
  <si>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</si>
  <si>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</si>
  <si>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</si>
  <si>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</si>
  <si>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</si>
  <si>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</si>
  <si>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</si>
  <si>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</si>
  <si>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</si>
  <si>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</si>
  <si>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</si>
  <si>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</si>
  <si>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</si>
  <si>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</si>
  <si>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</si>
  <si>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</si>
  <si>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</si>
  <si>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</si>
  <si>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</si>
  <si>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</si>
  <si>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</si>
  <si>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</si>
  <si>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</si>
  <si>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</si>
  <si>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</si>
  <si>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</si>
  <si>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</si>
  <si>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</si>
  <si>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</si>
  <si>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</si>
  <si>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</si>
  <si>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</si>
  <si>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</si>
  <si>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</si>
  <si>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</si>
  <si>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</si>
  <si>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</si>
  <si>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</si>
  <si>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</si>
  <si>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</si>
  <si>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</si>
  <si>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</si>
  <si>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</si>
  <si>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</si>
  <si>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</si>
  <si>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</si>
  <si>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</si>
  <si>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</si>
  <si>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</si>
  <si>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</si>
  <si>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</si>
  <si>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</si>
  <si>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</si>
  <si>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</si>
  <si>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</si>
  <si>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</si>
  <si>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</si>
  <si>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</si>
  <si>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</si>
  <si>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</si>
  <si>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</si>
  <si>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</si>
  <si>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</si>
  <si>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</si>
  <si>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</si>
  <si>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</si>
  <si>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</si>
  <si>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</si>
  <si>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</si>
  <si>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</si>
  <si>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</si>
  <si>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</si>
  <si>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</si>
  <si>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</si>
  <si>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</si>
  <si>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Intensive Care Unit</t>
  </si>
  <si>
    <t>pages</t>
  </si>
  <si>
    <t>English</t>
  </si>
  <si>
    <t>concat(${start000000},' ',${timestarted},'_','FTHI_Assessment_Checklist_HealthFacility','_',${facility}, '_', jr:choice-name(${state},'${state}'))</t>
  </si>
  <si>
    <t>esri="http://esri.com/xforms"
enk="http://enketo.org/xforms"</t>
  </si>
  <si>
    <t>FTHI_Checklist_ICU</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</si>
</sst>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color rgb="FF000000"/>
      <name val="Arial"/>
    </font>
    <font>
      <sz val="11.0"/>
      <color rgb="FF000000"/>
      <name val="Calibri"/>
    </font>
    <font>
      <color rgb="FF000000"/>
      <name val="Roboto"/>
    </font>
    <font>
      <sz val="11.0"/>
      <color theme="1"/>
      <name val="Calibri"/>
    </font>
    <font>
      <sz val="11.0"/>
      <color theme="1"/>
      <name val="Arial"/>
    </font>
  </fonts>
  <fills count="2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FF9900"/>
        <bgColor rgb="FFFF9900"/>
      </patternFill>
    </fill>
    <fill>
      <patternFill patternType="solid">
        <fgColor rgb="FFFF00FF"/>
        <bgColor rgb="FFFF00FF"/>
      </patternFill>
    </fill>
    <fill>
      <patternFill patternType="solid">
        <fgColor rgb="FF980000"/>
        <bgColor rgb="FF980000"/>
      </patternFill>
    </fill>
    <fill>
      <patternFill patternType="solid">
        <fgColor rgb="FFD5A6BD"/>
        <bgColor rgb="FFD5A6BD"/>
      </patternFill>
    </fill>
    <fill>
      <patternFill patternType="solid">
        <fgColor rgb="FFB4A7D6"/>
        <bgColor rgb="FFB4A7D6"/>
      </patternFill>
    </fill>
    <fill>
      <patternFill patternType="solid">
        <fgColor rgb="FF9FC5E8"/>
        <bgColor rgb="FF9FC5E8"/>
      </patternFill>
    </fill>
    <fill>
      <patternFill patternType="solid">
        <fgColor rgb="FFA2C4C9"/>
        <bgColor rgb="FFA2C4C9"/>
      </patternFill>
    </fill>
    <fill>
      <patternFill patternType="solid">
        <fgColor rgb="FFB6D7A8"/>
        <bgColor rgb="FFB6D7A8"/>
      </patternFill>
    </fill>
    <fill>
      <patternFill patternType="solid">
        <fgColor rgb="FFFFE599"/>
        <bgColor rgb="FFFFE599"/>
      </patternFill>
    </fill>
    <fill>
      <patternFill patternType="solid">
        <fgColor rgb="FFF9CB9C"/>
        <bgColor rgb="FFF9CB9C"/>
      </patternFill>
    </fill>
    <fill>
      <patternFill patternType="solid">
        <fgColor rgb="FFEA9999"/>
        <bgColor rgb="FFEA9999"/>
      </patternFill>
    </fill>
    <fill>
      <patternFill patternType="solid">
        <fgColor rgb="FFFF0000"/>
        <bgColor rgb="FFFF0000"/>
      </patternFill>
    </fill>
    <fill>
      <patternFill patternType="solid">
        <fgColor rgb="FF9900FF"/>
        <bgColor rgb="FF9900FF"/>
      </patternFill>
    </fill>
    <fill>
      <patternFill patternType="solid">
        <fgColor rgb="FF4A86E8"/>
        <bgColor rgb="FF4A86E8"/>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49" xfId="0" applyFont="1" applyNumberFormat="1"/>
    <xf borderId="0" fillId="0" fontId="1" numFmtId="0" xfId="0" applyAlignment="1" applyFont="1">
      <alignment readingOrder="0"/>
    </xf>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6" numFmtId="0" xfId="0" applyAlignment="1" applyFont="1">
      <alignment horizontal="left" readingOrder="0"/>
    </xf>
    <xf borderId="0" fillId="2" fontId="1" numFmtId="0" xfId="0" applyAlignment="1" applyFont="1">
      <alignment readingOrder="0" shrinkToFit="0" vertical="bottom" wrapText="1"/>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readingOrder="0"/>
    </xf>
    <xf borderId="0" fillId="5" fontId="1" numFmtId="0" xfId="0" applyAlignment="1" applyFont="1">
      <alignment horizontal="left" readingOrder="0" shrinkToFit="0" wrapText="0"/>
    </xf>
    <xf borderId="0" fillId="6" fontId="1" numFmtId="0" xfId="0" applyFill="1" applyFont="1"/>
    <xf borderId="0" fillId="6" fontId="2" numFmtId="0" xfId="0" applyAlignment="1" applyFont="1">
      <alignment readingOrder="0"/>
    </xf>
    <xf borderId="0" fillId="0" fontId="8" numFmtId="0" xfId="0" applyAlignment="1" applyFont="1">
      <alignment readingOrder="0"/>
    </xf>
    <xf borderId="0" fillId="5" fontId="8" numFmtId="0" xfId="0" applyFont="1"/>
    <xf borderId="0" fillId="7" fontId="1" numFmtId="0" xfId="0" applyFill="1" applyFont="1"/>
    <xf borderId="0" fillId="7" fontId="2" numFmtId="0" xfId="0" applyAlignment="1" applyFont="1">
      <alignment readingOrder="0"/>
    </xf>
    <xf borderId="0" fillId="8" fontId="1" numFmtId="0" xfId="0" applyFill="1" applyFont="1"/>
    <xf borderId="0" fillId="8" fontId="2" numFmtId="0" xfId="0" applyAlignment="1" applyFont="1">
      <alignment readingOrder="0"/>
    </xf>
    <xf borderId="0" fillId="9" fontId="1" numFmtId="0" xfId="0" applyFill="1" applyFont="1"/>
    <xf borderId="0" fillId="9" fontId="2" numFmtId="0" xfId="0" applyAlignment="1" applyFont="1">
      <alignment readingOrder="0"/>
    </xf>
    <xf borderId="0" fillId="8" fontId="1" numFmtId="0" xfId="0" applyAlignment="1" applyFont="1">
      <alignment readingOrder="0"/>
    </xf>
    <xf borderId="0" fillId="10" fontId="1" numFmtId="0" xfId="0" applyAlignment="1" applyFill="1" applyFont="1">
      <alignment readingOrder="0"/>
    </xf>
    <xf borderId="0" fillId="10" fontId="1" numFmtId="0" xfId="0" applyFont="1"/>
    <xf borderId="0" fillId="11" fontId="1" numFmtId="0" xfId="0" applyAlignment="1" applyFill="1" applyFont="1">
      <alignment readingOrder="0"/>
    </xf>
    <xf borderId="0" fillId="11" fontId="1" numFmtId="0" xfId="0" applyFont="1"/>
    <xf borderId="0" fillId="12" fontId="1" numFmtId="0" xfId="0" applyAlignment="1" applyFill="1" applyFont="1">
      <alignment readingOrder="0"/>
    </xf>
    <xf borderId="0" fillId="12" fontId="1" numFmtId="0" xfId="0" applyFont="1"/>
    <xf borderId="0" fillId="13" fontId="1" numFmtId="0" xfId="0" applyAlignment="1" applyFill="1" applyFont="1">
      <alignment readingOrder="0"/>
    </xf>
    <xf borderId="0" fillId="13" fontId="1" numFmtId="0" xfId="0" applyFont="1"/>
    <xf borderId="0" fillId="14" fontId="1" numFmtId="0" xfId="0" applyAlignment="1" applyFill="1" applyFont="1">
      <alignment readingOrder="0"/>
    </xf>
    <xf borderId="0" fillId="14" fontId="1" numFmtId="0" xfId="0" applyFont="1"/>
    <xf borderId="0" fillId="15" fontId="1" numFmtId="0" xfId="0" applyAlignment="1" applyFill="1" applyFont="1">
      <alignment readingOrder="0"/>
    </xf>
    <xf borderId="0" fillId="15" fontId="1" numFmtId="0" xfId="0" applyFont="1"/>
    <xf borderId="0" fillId="16" fontId="1" numFmtId="0" xfId="0" applyAlignment="1" applyFill="1" applyFont="1">
      <alignment readingOrder="0"/>
    </xf>
    <xf borderId="0" fillId="16" fontId="1" numFmtId="0" xfId="0" applyFont="1"/>
    <xf borderId="0" fillId="17" fontId="1" numFmtId="0" xfId="0" applyAlignment="1" applyFill="1" applyFont="1">
      <alignment readingOrder="0"/>
    </xf>
    <xf borderId="0" fillId="17" fontId="9" numFmtId="0" xfId="0" applyAlignment="1" applyFont="1">
      <alignment horizontal="left" readingOrder="0"/>
    </xf>
    <xf borderId="0" fillId="17" fontId="1" numFmtId="0" xfId="0" applyFont="1"/>
    <xf borderId="0" fillId="18" fontId="1" numFmtId="0" xfId="0" applyFill="1" applyFont="1"/>
    <xf borderId="0" fillId="18" fontId="2" numFmtId="0" xfId="0" applyAlignment="1" applyFont="1">
      <alignment readingOrder="0"/>
    </xf>
    <xf borderId="0" fillId="19" fontId="1" numFmtId="0" xfId="0" applyFill="1" applyFont="1"/>
    <xf borderId="0" fillId="19" fontId="2" numFmtId="0" xfId="0" applyAlignment="1" applyFont="1">
      <alignment readingOrder="0"/>
    </xf>
    <xf borderId="0" fillId="20" fontId="1" numFmtId="0" xfId="0" applyFill="1" applyFont="1"/>
    <xf borderId="0" fillId="0" fontId="10" numFmtId="0" xfId="0" applyAlignment="1" applyFont="1">
      <alignment shrinkToFit="0" vertical="bottom" wrapText="0"/>
    </xf>
    <xf borderId="0" fillId="2" fontId="11" numFmtId="0" xfId="0" applyFont="1"/>
    <xf borderId="0" fillId="0" fontId="1" numFmtId="0" xfId="0" applyAlignment="1" applyFont="1">
      <alignment readingOrder="0" vertical="bottom"/>
    </xf>
    <xf borderId="0" fillId="0" fontId="12" numFmtId="0" xfId="0" applyAlignment="1" applyFont="1">
      <alignment vertical="bottom"/>
    </xf>
    <xf borderId="0" fillId="0" fontId="1" numFmtId="1" xfId="0" applyAlignment="1" applyFont="1" applyNumberFormat="1">
      <alignment horizontal="right" vertical="bottom"/>
    </xf>
    <xf borderId="0" fillId="2" fontId="9" numFmtId="0" xfId="0" applyAlignment="1" applyFont="1">
      <alignment horizontal="left"/>
    </xf>
    <xf borderId="1" fillId="2" fontId="1" numFmtId="0" xfId="0" applyAlignment="1" applyBorder="1" applyFont="1">
      <alignment horizontal="left"/>
    </xf>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10"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2">
    <dxf>
      <font/>
      <fill>
        <patternFill patternType="solid">
          <fgColor rgb="FFE06666"/>
          <bgColor rgb="FFE06666"/>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if(len(A2:A1161),ROW(F2:F1161),IFERROR(1/0))</f>
        <v>2</v>
      </c>
      <c r="G2" s="1"/>
      <c r="H2" s="1"/>
      <c r="I2" s="1"/>
      <c r="J2" s="1"/>
      <c r="K2" s="7"/>
      <c r="L2" s="3"/>
      <c r="M2" s="3"/>
      <c r="N2" s="1"/>
      <c r="O2" s="1"/>
      <c r="P2" s="1"/>
      <c r="Q2" s="1"/>
      <c r="R2" s="1"/>
      <c r="S2" s="4">
        <f t="array" ref="S2:S1061">IF(LEN(B2:B1161),LEN(B2:B1161),IFERROR(1/0))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IFERROR(__xludf.DUMMYFUNCTION("ArrayFormula(if(len(A2:A1161),IF(MID(A2:A1161,1,6) = ""select"",REGEXREPLACE(A2:A1161,""(select_one |select_multiple |select_one_external | or_other)"",IFERROR(1/0)),IFERROR(1/0)),IFERROR(1/0)))"),"")</f>
        <v/>
      </c>
      <c r="X2" s="8" t="str">
        <f t="array" ref="X2:X1061">IFERROR(IF(W2:W1161&lt;&gt;"", VLOOKUP(W2:W1161, choices!$A$2:$E1071, 5,FALSE),""),iferror(VLOOKUP(W2:W1161, external_choices!A2:E1061,6,FALSE),""))</f>
        <v/>
      </c>
      <c r="Y2" s="7" t="str">
        <f t="array" ref="Y2:Y1061">IF(LEN(W2:W1161),iferror(VLOOKUP(W2:W1161,choices!$A$7:$D1071,4,FALSE),"TEXT"),IFERROR(1/0))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IFERROR(__xludf.DUMMYFUNCTION("TEXTJOIN("","",TRUE,SORT(UNIQUE(TRANSPOSE(SPLIT(TEXTJOIN(""=&gt;"",TRUE,ArrayFormula(if(len(M2:M1161),if(regexmatch(M2:M1161,""\$\{\w+\}""),REGEXEXTRACT(M2:M1161 &amp; "" "",REGEXREPLACE(regexreplace(M2:M1161 &amp; "" "",""([()$+-/*])"",""\\Q$1\\E""),""\{[a-zA-Z0-9_"&amp;"]+}"",""(.*?)"")),iferror(1/0)),iferror(1/0)))),""=&gt;"",TRUE,TRUE))),1,TRUE))"),"{air_cond},{alarm_sys},{clean_log},{clean_staff},{clinical_off},{cons_numb},{drug_prep},{emerg_acc},{emerg_light},{equip_disinf},{equip1},{equip10},{equip11},{equip12},{equip13},{equip14},{equip15},{equip16},{equip17},{equip18},{equip19},{equip2},{equip20"&amp;"},{equip21},{equip22},{equip3},{equip4},{equip5},{equip6},{equip7},{equip8},{equip9},{fac_adeq1},{fac_adeq2},{fac_adeq3},{fac_adeq4},{facility},{guide_proc},{hand_disinf},{humid_temp},{hyg_guide},{icu_monit},{icu_rec},{inc_ident},{inc_mgd},{inc_rec},{med_"&amp;"clean},{opt1},{opt2},{opt3},{opt4},{opt5},{oxy_supp},{pat_comm},{pat_cons},{pat_edu},{pat_event},{pat_ident},{pat_note},{pat_right},{patnur_ratio1},{patnur_ratio2},{patnur_ratio3},{pol_review},{power_supply},{ppe_avail},{ppe_disc},{room_clean},{sec_meas},"&amp;"{sharp_bins},{sharp_disp},{spec_cons},{staff_hyg},{staff_req},{staff_supp},{staff_train},{staff_waste},{state},{SubTotal1},{SubTotal2},{SubTotal3},{SubTotal4},{SubTotal5},{SubTotal6},{SubTotal7},{SubTotal8},{sys_assess},{task_monit},{team_meet},{traffic_a"&amp;"rea},{train_ppe},{vis_hyg},{waste_cont},{waste_disp},{waste_seg}")</f>
        <v>{air_cond},{alarm_sys},{clean_log},{clean_staff},{clinical_off},{cons_numb},{drug_prep},{emerg_acc},{emerg_light},{equip_disinf},{equip1},{equip10},{equip11},{equip12},{equip13},{equip14},{equip15},{equip16},{equip17},{equip18},{equip19},{equip2},{equip20},{equip21},{equip22},{equip3},{equip4},{equip5},{equip6},{equip7},{equip8},{equip9},{fac_adeq1},{fac_adeq2},{fac_adeq3},{fac_adeq4},{facility},{guide_proc},{hand_disinf},{humid_temp},{hyg_guide},{icu_monit},{icu_rec},{inc_ident},{inc_mgd},{inc_rec},{med_clean},{opt1},{opt2},{opt3},{opt4},{opt5},{oxy_supp},{pat_comm},{pat_cons},{pat_edu},{pat_event},{pat_ident},{pat_note},{pat_right},{patnur_ratio1},{patnur_ratio2},{patnur_ratio3},{pol_review},{power_supply},{ppe_avail},{ppe_disc},{room_clean},{sec_meas},{sharp_bins},{sharp_disp},{spec_cons},{staff_hyg},{staff_req},{staff_supp},{staff_train},{staff_waste},{state},{SubTotal1},{SubTotal2},{SubTotal3},{SubTotal4},{SubTotal5},{SubTotal6},{SubTotal7},{SubTotal8},{sys_assess},{task_monit},{team_meet},{traffic_area},{train_ppe},{vis_hyg},{waste_cont},{waste_disp},{waste_seg}</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4" t="s">
        <v>48</v>
      </c>
      <c r="B15" s="4" t="s">
        <v>70</v>
      </c>
      <c r="C15" s="4" t="s">
        <v>71</v>
      </c>
      <c r="D15" s="4"/>
      <c r="E15" s="4"/>
      <c r="F15" s="4">
        <v>15.0</v>
      </c>
      <c r="H15" s="4"/>
      <c r="I15" s="21" t="b">
        <v>1</v>
      </c>
      <c r="J15" s="30"/>
      <c r="K15" s="4"/>
      <c r="L15" s="30"/>
      <c r="M15" s="30"/>
      <c r="S15" s="4">
        <v>8.0</v>
      </c>
      <c r="T15" s="4" t="b">
        <f>IFERROR(__xludf.DUMMYFUNCTION("""COMPUTED_VALUE"""),FALSE)</f>
        <v>0</v>
      </c>
      <c r="U15" s="4"/>
      <c r="W15" s="4"/>
      <c r="X15" s="4" t="s">
        <v>32</v>
      </c>
      <c r="Y15" s="4"/>
      <c r="AB15" s="4"/>
    </row>
    <row r="16" ht="15.75" customHeight="1">
      <c r="A16" s="4" t="s">
        <v>48</v>
      </c>
      <c r="B16" s="4" t="s">
        <v>72</v>
      </c>
      <c r="C16" s="4" t="s">
        <v>73</v>
      </c>
      <c r="D16" s="4"/>
      <c r="E16" s="4"/>
      <c r="F16" s="4">
        <v>16.0</v>
      </c>
      <c r="H16" s="4" t="s">
        <v>74</v>
      </c>
      <c r="I16" s="21" t="b">
        <v>1</v>
      </c>
      <c r="J16" s="30"/>
      <c r="K16" s="4"/>
      <c r="L16" s="30"/>
      <c r="M16" s="30"/>
      <c r="S16" s="4">
        <v>9.0</v>
      </c>
      <c r="T16" s="4" t="b">
        <f>IFERROR(__xludf.DUMMYFUNCTION("""COMPUTED_VALUE"""),FALSE)</f>
        <v>0</v>
      </c>
      <c r="U16" s="4"/>
      <c r="W16" s="4"/>
      <c r="X16" s="4" t="s">
        <v>32</v>
      </c>
      <c r="Y16" s="4"/>
      <c r="AB16" s="4"/>
    </row>
    <row r="17" ht="15.75" customHeight="1">
      <c r="A17" s="31" t="s">
        <v>48</v>
      </c>
      <c r="B17" s="4" t="s">
        <v>75</v>
      </c>
      <c r="C17" s="4" t="s">
        <v>76</v>
      </c>
      <c r="D17" s="4"/>
      <c r="E17" s="4"/>
      <c r="F17" s="4">
        <v>17.0</v>
      </c>
      <c r="H17" s="4"/>
      <c r="I17" s="21" t="b">
        <v>1</v>
      </c>
      <c r="N17" s="4"/>
      <c r="S17" s="4">
        <v>6.0</v>
      </c>
      <c r="T17" s="4" t="b">
        <f>IFERROR(__xludf.DUMMYFUNCTION("""COMPUTED_VALUE"""),FALSE)</f>
        <v>0</v>
      </c>
      <c r="U17" s="4" t="s">
        <v>25</v>
      </c>
      <c r="W17" s="4"/>
      <c r="X17" s="4" t="s">
        <v>32</v>
      </c>
      <c r="Y17" s="4"/>
      <c r="Z17" s="4" t="s">
        <v>64</v>
      </c>
      <c r="AA17" s="4" t="s">
        <v>64</v>
      </c>
      <c r="AB17" s="4" t="s">
        <v>27</v>
      </c>
    </row>
    <row r="18" ht="15.75" customHeight="1">
      <c r="A18" s="4" t="s">
        <v>48</v>
      </c>
      <c r="B18" s="4" t="s">
        <v>77</v>
      </c>
      <c r="C18" s="31" t="s">
        <v>78</v>
      </c>
      <c r="D18" s="4"/>
      <c r="E18" s="4"/>
      <c r="F18" s="4">
        <v>18.0</v>
      </c>
      <c r="H18" s="4" t="s">
        <v>74</v>
      </c>
      <c r="I18" s="21" t="b">
        <v>1</v>
      </c>
      <c r="J18" s="30"/>
      <c r="K18" s="4"/>
      <c r="L18" s="30"/>
      <c r="M18" s="30"/>
      <c r="S18" s="4">
        <v>10.0</v>
      </c>
      <c r="T18" s="4" t="b">
        <f>IFERROR(__xludf.DUMMYFUNCTION("""COMPUTED_VALUE"""),FALSE)</f>
        <v>0</v>
      </c>
      <c r="U18" s="4" t="s">
        <v>37</v>
      </c>
      <c r="W18" s="4"/>
      <c r="X18" s="4" t="s">
        <v>32</v>
      </c>
      <c r="Y18" s="4"/>
      <c r="AB18" s="4" t="s">
        <v>27</v>
      </c>
      <c r="AC18" s="4" t="b">
        <v>1</v>
      </c>
    </row>
    <row r="19" ht="15.75" customHeight="1">
      <c r="A19" s="31" t="s">
        <v>48</v>
      </c>
      <c r="B19" s="31" t="s">
        <v>79</v>
      </c>
      <c r="C19" s="4" t="s">
        <v>80</v>
      </c>
      <c r="D19" s="4"/>
      <c r="E19" s="4"/>
      <c r="F19" s="4">
        <v>19.0</v>
      </c>
      <c r="H19" s="4"/>
      <c r="I19" s="21" t="b">
        <v>1</v>
      </c>
      <c r="J19" s="30"/>
      <c r="K19" s="4"/>
      <c r="L19" s="30"/>
      <c r="M19" s="30"/>
      <c r="S19" s="4">
        <v>6.0</v>
      </c>
      <c r="T19" s="4" t="b">
        <f>IFERROR(__xludf.DUMMYFUNCTION("""COMPUTED_VALUE"""),FALSE)</f>
        <v>0</v>
      </c>
      <c r="U19" s="4"/>
      <c r="W19" s="4"/>
      <c r="X19" s="4" t="s">
        <v>32</v>
      </c>
      <c r="Y19" s="4"/>
      <c r="AB19" s="4"/>
    </row>
    <row r="20" ht="15.75" customHeight="1">
      <c r="A20" s="4" t="s">
        <v>48</v>
      </c>
      <c r="B20" s="4" t="s">
        <v>81</v>
      </c>
      <c r="C20" s="31" t="s">
        <v>82</v>
      </c>
      <c r="D20" s="4"/>
      <c r="E20" s="4"/>
      <c r="F20" s="4">
        <v>20.0</v>
      </c>
      <c r="G20" s="4"/>
      <c r="I20" s="21" t="b">
        <v>1</v>
      </c>
      <c r="N20" s="4"/>
      <c r="S20" s="4">
        <v>9.0</v>
      </c>
      <c r="T20" s="4" t="b">
        <f>IFERROR(__xludf.DUMMYFUNCTION("""COMPUTED_VALUE"""),FALSE)</f>
        <v>0</v>
      </c>
      <c r="W20" s="4"/>
      <c r="X20" s="4" t="s">
        <v>32</v>
      </c>
      <c r="Y20" s="4"/>
    </row>
    <row r="21" ht="15.75" customHeight="1">
      <c r="A21" s="32" t="s">
        <v>48</v>
      </c>
      <c r="B21" s="33" t="s">
        <v>83</v>
      </c>
      <c r="C21" s="34" t="s">
        <v>84</v>
      </c>
      <c r="D21" s="35"/>
      <c r="E21" s="35"/>
      <c r="F21" s="36">
        <v>21.0</v>
      </c>
      <c r="G21" s="35"/>
      <c r="H21" s="35" t="s">
        <v>74</v>
      </c>
      <c r="I21" s="21" t="b">
        <v>1</v>
      </c>
      <c r="J21" s="35"/>
      <c r="K21" s="35"/>
      <c r="L21" s="29"/>
      <c r="M21" s="29"/>
      <c r="N21" s="35"/>
      <c r="O21" s="35"/>
      <c r="P21" s="35"/>
      <c r="Q21" s="35"/>
      <c r="R21" s="35"/>
      <c r="S21" s="36">
        <v>14.0</v>
      </c>
      <c r="T21" s="36" t="b">
        <f>IFERROR(__xludf.DUMMYFUNCTION("""COMPUTED_VALUE"""),FALSE)</f>
        <v>0</v>
      </c>
      <c r="U21" s="36"/>
      <c r="V21" s="36"/>
      <c r="W21" s="36"/>
      <c r="X21" s="36" t="s">
        <v>32</v>
      </c>
      <c r="Y21" s="36"/>
      <c r="Z21" s="36"/>
      <c r="AA21" s="37"/>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row>
    <row r="22" ht="15.75" customHeight="1">
      <c r="A22" s="32" t="s">
        <v>85</v>
      </c>
      <c r="B22" s="38" t="s">
        <v>86</v>
      </c>
      <c r="C22" s="34" t="s">
        <v>87</v>
      </c>
      <c r="D22" s="35"/>
      <c r="E22" s="35"/>
      <c r="F22" s="36">
        <v>22.0</v>
      </c>
      <c r="G22" s="35"/>
      <c r="H22" s="35"/>
      <c r="I22" s="21" t="b">
        <v>1</v>
      </c>
      <c r="J22" s="35"/>
      <c r="K22" s="35"/>
      <c r="L22" s="29"/>
      <c r="M22" s="29"/>
      <c r="N22" s="35"/>
      <c r="O22" s="35"/>
      <c r="P22" s="35"/>
      <c r="Q22" s="35"/>
      <c r="R22" s="35"/>
      <c r="S22" s="36">
        <v>13.0</v>
      </c>
      <c r="T22" s="36" t="b">
        <f>IFERROR(__xludf.DUMMYFUNCTION("""COMPUTED_VALUE"""),FALSE)</f>
        <v>0</v>
      </c>
      <c r="U22" s="36"/>
      <c r="V22" s="36"/>
      <c r="W22" s="36"/>
      <c r="X22" s="36" t="s">
        <v>32</v>
      </c>
      <c r="Y22" s="36"/>
      <c r="Z22" s="36"/>
      <c r="AA22" s="37"/>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row>
    <row r="23" ht="15.75" customHeight="1">
      <c r="A23" s="32" t="s">
        <v>85</v>
      </c>
      <c r="B23" s="38" t="s">
        <v>88</v>
      </c>
      <c r="C23" s="34" t="s">
        <v>89</v>
      </c>
      <c r="D23" s="35"/>
      <c r="E23" s="35"/>
      <c r="F23" s="36">
        <v>23.0</v>
      </c>
      <c r="G23" s="35"/>
      <c r="H23" s="35"/>
      <c r="I23" s="21" t="b">
        <v>1</v>
      </c>
      <c r="J23" s="35"/>
      <c r="K23" s="35"/>
      <c r="L23" s="29"/>
      <c r="M23" s="29"/>
      <c r="N23" s="35"/>
      <c r="O23" s="35"/>
      <c r="P23" s="35"/>
      <c r="Q23" s="35"/>
      <c r="R23" s="35"/>
      <c r="S23" s="36">
        <v>15.0</v>
      </c>
      <c r="T23" s="36" t="b">
        <f>IFERROR(__xludf.DUMMYFUNCTION("""COMPUTED_VALUE"""),FALSE)</f>
        <v>0</v>
      </c>
      <c r="U23" s="36"/>
      <c r="V23" s="36"/>
      <c r="W23" s="36"/>
      <c r="X23" s="36" t="s">
        <v>32</v>
      </c>
      <c r="Y23" s="36"/>
      <c r="Z23" s="36"/>
      <c r="AA23" s="37"/>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row>
    <row r="24" ht="15.75" customHeight="1">
      <c r="A24" s="39" t="s">
        <v>85</v>
      </c>
      <c r="B24" s="38" t="s">
        <v>90</v>
      </c>
      <c r="C24" s="34" t="s">
        <v>91</v>
      </c>
      <c r="D24" s="35"/>
      <c r="E24" s="35"/>
      <c r="F24" s="36">
        <v>24.0</v>
      </c>
      <c r="G24" s="35"/>
      <c r="H24" s="35"/>
      <c r="I24" s="21" t="b">
        <v>1</v>
      </c>
      <c r="J24" s="35"/>
      <c r="K24" s="35"/>
      <c r="L24" s="29"/>
      <c r="M24" s="29"/>
      <c r="N24" s="35"/>
      <c r="O24" s="35"/>
      <c r="P24" s="35"/>
      <c r="Q24" s="35"/>
      <c r="R24" s="35"/>
      <c r="S24" s="36">
        <v>15.0</v>
      </c>
      <c r="T24" s="36" t="b">
        <f>IFERROR(__xludf.DUMMYFUNCTION("""COMPUTED_VALUE"""),FALSE)</f>
        <v>0</v>
      </c>
      <c r="U24" s="36"/>
      <c r="V24" s="36"/>
      <c r="W24" s="36"/>
      <c r="X24" s="36" t="s">
        <v>32</v>
      </c>
      <c r="Y24" s="36"/>
      <c r="Z24" s="36"/>
      <c r="AA24" s="37"/>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ht="15.75" customHeight="1">
      <c r="A25" s="32" t="s">
        <v>85</v>
      </c>
      <c r="B25" s="33" t="s">
        <v>92</v>
      </c>
      <c r="C25" s="34" t="s">
        <v>93</v>
      </c>
      <c r="D25" s="35"/>
      <c r="E25" s="35"/>
      <c r="F25" s="36">
        <v>25.0</v>
      </c>
      <c r="G25" s="35"/>
      <c r="H25" s="35"/>
      <c r="I25" s="21" t="b">
        <v>1</v>
      </c>
      <c r="J25" s="35"/>
      <c r="K25" s="35"/>
      <c r="L25" s="29"/>
      <c r="M25" s="29"/>
      <c r="N25" s="35"/>
      <c r="O25" s="35"/>
      <c r="P25" s="35"/>
      <c r="Q25" s="35"/>
      <c r="R25" s="35"/>
      <c r="S25" s="36">
        <v>11.0</v>
      </c>
      <c r="T25" s="36" t="b">
        <f>IFERROR(__xludf.DUMMYFUNCTION("""COMPUTED_VALUE"""),FALSE)</f>
        <v>0</v>
      </c>
      <c r="U25" s="36"/>
      <c r="V25" s="36"/>
      <c r="W25" s="36"/>
      <c r="X25" s="36" t="s">
        <v>32</v>
      </c>
      <c r="Y25" s="36"/>
      <c r="Z25" s="36"/>
      <c r="AA25" s="37"/>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row>
    <row r="26" ht="15.75" customHeight="1">
      <c r="A26" s="32" t="s">
        <v>85</v>
      </c>
      <c r="B26" s="33" t="s">
        <v>94</v>
      </c>
      <c r="C26" s="34" t="s">
        <v>95</v>
      </c>
      <c r="D26" s="35"/>
      <c r="E26" s="35"/>
      <c r="F26" s="36">
        <v>26.0</v>
      </c>
      <c r="G26" s="35"/>
      <c r="H26" s="35"/>
      <c r="I26" s="21" t="b">
        <v>1</v>
      </c>
      <c r="J26" s="35"/>
      <c r="K26" s="35"/>
      <c r="L26" s="29"/>
      <c r="M26" s="29"/>
      <c r="N26" s="35"/>
      <c r="O26" s="35"/>
      <c r="P26" s="35"/>
      <c r="Q26" s="35"/>
      <c r="R26" s="35"/>
      <c r="S26" s="36">
        <v>12.0</v>
      </c>
      <c r="T26" s="36" t="b">
        <f>IFERROR(__xludf.DUMMYFUNCTION("""COMPUTED_VALUE"""),FALSE)</f>
        <v>0</v>
      </c>
      <c r="U26" s="36"/>
      <c r="V26" s="36"/>
      <c r="W26" s="36"/>
      <c r="X26" s="36" t="s">
        <v>32</v>
      </c>
      <c r="Y26" s="36"/>
      <c r="Z26" s="36"/>
      <c r="AA26" s="37"/>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ht="15.75" customHeight="1">
      <c r="A27" s="39" t="s">
        <v>85</v>
      </c>
      <c r="B27" s="38" t="s">
        <v>96</v>
      </c>
      <c r="C27" s="34" t="s">
        <v>97</v>
      </c>
      <c r="D27" s="35"/>
      <c r="E27" s="35"/>
      <c r="F27" s="36">
        <v>27.0</v>
      </c>
      <c r="G27" s="35"/>
      <c r="H27" s="35"/>
      <c r="I27" s="21" t="b">
        <v>1</v>
      </c>
      <c r="J27" s="35"/>
      <c r="K27" s="35"/>
      <c r="L27" s="29"/>
      <c r="M27" s="29"/>
      <c r="N27" s="35"/>
      <c r="O27" s="35"/>
      <c r="P27" s="35"/>
      <c r="Q27" s="35"/>
      <c r="R27" s="35"/>
      <c r="S27" s="36">
        <v>11.0</v>
      </c>
      <c r="T27" s="36" t="b">
        <f>IFERROR(__xludf.DUMMYFUNCTION("""COMPUTED_VALUE"""),FALSE)</f>
        <v>0</v>
      </c>
      <c r="U27" s="36"/>
      <c r="V27" s="36"/>
      <c r="W27" s="36"/>
      <c r="X27" s="36" t="s">
        <v>32</v>
      </c>
      <c r="Y27" s="36"/>
      <c r="Z27" s="36"/>
      <c r="AA27" s="37"/>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ht="15.75" customHeight="1">
      <c r="A28" s="10" t="s">
        <v>98</v>
      </c>
      <c r="B28" s="11"/>
      <c r="C28" s="12"/>
      <c r="D28" s="10"/>
      <c r="E28" s="10"/>
      <c r="F28" s="13">
        <v>28.0</v>
      </c>
      <c r="G28" s="10"/>
      <c r="H28" s="10"/>
      <c r="I28" s="10"/>
      <c r="J28" s="10"/>
      <c r="K28" s="10"/>
      <c r="L28" s="14"/>
      <c r="M28" s="14"/>
      <c r="N28" s="10"/>
      <c r="O28" s="10"/>
      <c r="P28" s="10"/>
      <c r="Q28" s="10"/>
      <c r="R28" s="40"/>
      <c r="S28" s="13"/>
      <c r="T28" s="13"/>
      <c r="U28" s="13"/>
      <c r="V28" s="13"/>
      <c r="W28" s="13"/>
      <c r="X28" s="13" t="s">
        <v>32</v>
      </c>
      <c r="Y28" s="13"/>
      <c r="Z28" s="13"/>
      <c r="AA28" s="15"/>
      <c r="AB28" s="13"/>
      <c r="AC28" s="13"/>
    </row>
    <row r="29" ht="15.75" customHeight="1">
      <c r="A29" s="41" t="s">
        <v>39</v>
      </c>
      <c r="B29" s="42" t="s">
        <v>99</v>
      </c>
      <c r="C29" s="43" t="s">
        <v>100</v>
      </c>
      <c r="D29" s="41"/>
      <c r="E29" s="41"/>
      <c r="F29" s="44">
        <v>29.0</v>
      </c>
      <c r="G29" s="41"/>
      <c r="H29" s="41"/>
      <c r="I29" s="41"/>
      <c r="J29" s="41"/>
      <c r="K29" s="41"/>
      <c r="L29" s="45"/>
      <c r="M29" s="45"/>
      <c r="N29" s="41"/>
      <c r="O29" s="41"/>
      <c r="P29" s="41"/>
      <c r="Q29" s="41"/>
      <c r="R29" s="41"/>
      <c r="S29" s="44">
        <v>15.0</v>
      </c>
      <c r="T29" s="44" t="b">
        <f>IFERROR(__xludf.DUMMYFUNCTION("""COMPUTED_VALUE"""),FALSE)</f>
        <v>0</v>
      </c>
      <c r="U29" s="44"/>
      <c r="V29" s="44"/>
      <c r="W29" s="44"/>
      <c r="X29" s="44" t="s">
        <v>32</v>
      </c>
      <c r="Y29" s="44"/>
      <c r="Z29" s="44"/>
      <c r="AA29" s="46"/>
      <c r="AB29" s="44"/>
      <c r="AC29" s="44"/>
    </row>
    <row r="30" ht="15.75" customHeight="1">
      <c r="A30" s="4" t="s">
        <v>85</v>
      </c>
      <c r="B30" s="9" t="s">
        <v>101</v>
      </c>
      <c r="C30" s="47" t="s">
        <v>102</v>
      </c>
      <c r="D30" s="1"/>
      <c r="E30" s="1"/>
      <c r="F30" s="4">
        <v>30.0</v>
      </c>
      <c r="G30" s="1"/>
      <c r="H30" s="1"/>
      <c r="I30" s="1" t="b">
        <v>1</v>
      </c>
      <c r="J30" s="1"/>
      <c r="K30" s="1"/>
      <c r="L30" s="3"/>
      <c r="M30" s="3"/>
      <c r="N30" s="1"/>
      <c r="O30" s="1"/>
      <c r="P30" s="1"/>
      <c r="Q30" s="1"/>
      <c r="R30" s="1"/>
      <c r="S30" s="4">
        <v>8.0</v>
      </c>
      <c r="T30" s="4" t="b">
        <f>IFERROR(__xludf.DUMMYFUNCTION("""COMPUTED_VALUE"""),FALSE)</f>
        <v>0</v>
      </c>
      <c r="W30" s="4"/>
      <c r="X30" s="4" t="s">
        <v>32</v>
      </c>
      <c r="Y30" s="4"/>
      <c r="AA30" s="5"/>
    </row>
    <row r="31" ht="15.75" customHeight="1">
      <c r="A31" s="1" t="s">
        <v>103</v>
      </c>
      <c r="B31" s="9" t="s">
        <v>104</v>
      </c>
      <c r="C31" s="1" t="s">
        <v>105</v>
      </c>
      <c r="D31" s="1"/>
      <c r="E31" s="1"/>
      <c r="F31" s="4">
        <v>31.0</v>
      </c>
      <c r="G31" s="1"/>
      <c r="H31" s="1"/>
      <c r="I31" s="1" t="b">
        <v>1</v>
      </c>
      <c r="J31" s="1"/>
      <c r="K31" s="1"/>
      <c r="L31" s="3" t="s">
        <v>106</v>
      </c>
      <c r="M31" s="3"/>
      <c r="N31" s="1"/>
      <c r="O31" s="1"/>
      <c r="P31" s="1"/>
      <c r="Q31" s="1"/>
      <c r="R31" s="1"/>
      <c r="S31" s="4">
        <v>9.0</v>
      </c>
      <c r="T31" s="4" t="b">
        <f>IFERROR(__xludf.DUMMYFUNCTION("""COMPUTED_VALUE"""),FALSE)</f>
        <v>0</v>
      </c>
      <c r="W31" s="4" t="str">
        <f>IFERROR(__xludf.DUMMYFUNCTION("""COMPUTED_VALUE"""),"yes_no_threepoint")</f>
        <v>yes_no_threepoint</v>
      </c>
      <c r="X31" s="4"/>
      <c r="Y31" s="4"/>
      <c r="AA31" s="5"/>
    </row>
    <row r="32" ht="15.75" customHeight="1">
      <c r="A32" s="4" t="s">
        <v>85</v>
      </c>
      <c r="B32" s="4" t="s">
        <v>107</v>
      </c>
      <c r="C32" s="47" t="s">
        <v>108</v>
      </c>
      <c r="D32" s="1"/>
      <c r="E32" s="1"/>
      <c r="F32" s="4">
        <v>32.0</v>
      </c>
      <c r="G32" s="1"/>
      <c r="H32" s="1"/>
      <c r="I32" s="1" t="b">
        <v>1</v>
      </c>
      <c r="J32" s="1"/>
      <c r="K32" s="1"/>
      <c r="L32" s="3"/>
      <c r="M32" s="3"/>
      <c r="N32" s="1"/>
      <c r="O32" s="1"/>
      <c r="P32" s="1"/>
      <c r="Q32" s="1"/>
      <c r="R32" s="1"/>
      <c r="S32" s="4">
        <v>8.0</v>
      </c>
      <c r="T32" s="4" t="b">
        <f>IFERROR(__xludf.DUMMYFUNCTION("""COMPUTED_VALUE"""),FALSE)</f>
        <v>0</v>
      </c>
      <c r="W32" s="4"/>
      <c r="X32" s="4" t="s">
        <v>32</v>
      </c>
      <c r="Y32" s="4"/>
      <c r="AA32" s="5"/>
    </row>
    <row r="33" ht="15.75" customHeight="1">
      <c r="A33" s="1" t="s">
        <v>103</v>
      </c>
      <c r="B33" s="4" t="s">
        <v>109</v>
      </c>
      <c r="C33" s="1" t="s">
        <v>105</v>
      </c>
      <c r="D33" s="1"/>
      <c r="E33" s="1"/>
      <c r="F33" s="4">
        <v>33.0</v>
      </c>
      <c r="G33" s="1"/>
      <c r="H33" s="1"/>
      <c r="I33" s="1" t="b">
        <v>1</v>
      </c>
      <c r="J33" s="1"/>
      <c r="K33" s="1"/>
      <c r="L33" s="3" t="s">
        <v>110</v>
      </c>
      <c r="M33" s="3"/>
      <c r="N33" s="1"/>
      <c r="O33" s="1"/>
      <c r="P33" s="1"/>
      <c r="Q33" s="1"/>
      <c r="R33" s="1"/>
      <c r="S33" s="4">
        <v>9.0</v>
      </c>
      <c r="T33" s="4" t="b">
        <f>IFERROR(__xludf.DUMMYFUNCTION("""COMPUTED_VALUE"""),FALSE)</f>
        <v>0</v>
      </c>
      <c r="W33" s="4" t="str">
        <f>IFERROR(__xludf.DUMMYFUNCTION("""COMPUTED_VALUE"""),"yes_no_threepoint")</f>
        <v>yes_no_threepoint</v>
      </c>
      <c r="X33" s="4"/>
      <c r="Y33" s="4"/>
      <c r="AA33" s="5"/>
    </row>
    <row r="34" ht="15.75" customHeight="1">
      <c r="A34" s="4" t="s">
        <v>85</v>
      </c>
      <c r="B34" s="4" t="s">
        <v>111</v>
      </c>
      <c r="C34" s="47" t="s">
        <v>112</v>
      </c>
      <c r="D34" s="1"/>
      <c r="E34" s="1"/>
      <c r="F34" s="4">
        <v>34.0</v>
      </c>
      <c r="G34" s="1"/>
      <c r="H34" s="1"/>
      <c r="I34" s="1" t="b">
        <v>1</v>
      </c>
      <c r="J34" s="1"/>
      <c r="K34" s="1"/>
      <c r="L34" s="3"/>
      <c r="M34" s="3"/>
      <c r="N34" s="1"/>
      <c r="O34" s="1"/>
      <c r="P34" s="1"/>
      <c r="Q34" s="1"/>
      <c r="R34" s="1"/>
      <c r="S34" s="4">
        <v>8.0</v>
      </c>
      <c r="T34" s="4" t="b">
        <f>IFERROR(__xludf.DUMMYFUNCTION("""COMPUTED_VALUE"""),FALSE)</f>
        <v>0</v>
      </c>
      <c r="W34" s="4"/>
      <c r="X34" s="4" t="s">
        <v>32</v>
      </c>
      <c r="Y34" s="4"/>
      <c r="AA34" s="5"/>
    </row>
    <row r="35" ht="15.75" customHeight="1">
      <c r="A35" s="47" t="s">
        <v>103</v>
      </c>
      <c r="B35" s="4" t="s">
        <v>113</v>
      </c>
      <c r="C35" s="1" t="s">
        <v>105</v>
      </c>
      <c r="D35" s="1"/>
      <c r="E35" s="1"/>
      <c r="F35" s="4">
        <v>35.0</v>
      </c>
      <c r="G35" s="1"/>
      <c r="H35" s="1"/>
      <c r="I35" s="1" t="b">
        <v>1</v>
      </c>
      <c r="J35" s="1"/>
      <c r="K35" s="1"/>
      <c r="L35" s="48" t="s">
        <v>114</v>
      </c>
      <c r="M35" s="3"/>
      <c r="N35" s="1"/>
      <c r="O35" s="1"/>
      <c r="P35" s="1"/>
      <c r="Q35" s="1"/>
      <c r="R35" s="1"/>
      <c r="S35" s="4">
        <v>9.0</v>
      </c>
      <c r="T35" s="4" t="b">
        <f>IFERROR(__xludf.DUMMYFUNCTION("""COMPUTED_VALUE"""),FALSE)</f>
        <v>0</v>
      </c>
      <c r="W35" s="4" t="str">
        <f>IFERROR(__xludf.DUMMYFUNCTION("""COMPUTED_VALUE"""),"yes_no_threepoint")</f>
        <v>yes_no_threepoint</v>
      </c>
      <c r="X35" s="4"/>
      <c r="Y35" s="4"/>
      <c r="AA35" s="5"/>
    </row>
    <row r="36" ht="15.75" customHeight="1">
      <c r="A36" s="4" t="s">
        <v>85</v>
      </c>
      <c r="B36" s="4" t="s">
        <v>115</v>
      </c>
      <c r="C36" s="47" t="s">
        <v>116</v>
      </c>
      <c r="D36" s="1"/>
      <c r="E36" s="1"/>
      <c r="F36" s="4">
        <v>36.0</v>
      </c>
      <c r="G36" s="1"/>
      <c r="H36" s="1"/>
      <c r="I36" s="1" t="b">
        <v>1</v>
      </c>
      <c r="J36" s="1"/>
      <c r="K36" s="1"/>
      <c r="L36" s="3"/>
      <c r="M36" s="3"/>
      <c r="N36" s="1"/>
      <c r="O36" s="1"/>
      <c r="P36" s="1"/>
      <c r="Q36" s="1"/>
      <c r="R36" s="1"/>
      <c r="S36" s="4">
        <v>8.0</v>
      </c>
      <c r="T36" s="4" t="b">
        <f>IFERROR(__xludf.DUMMYFUNCTION("""COMPUTED_VALUE"""),FALSE)</f>
        <v>0</v>
      </c>
      <c r="W36" s="4"/>
      <c r="X36" s="4" t="s">
        <v>32</v>
      </c>
      <c r="Y36" s="4"/>
      <c r="AA36" s="5"/>
    </row>
    <row r="37" ht="15.75" customHeight="1">
      <c r="A37" s="47" t="s">
        <v>103</v>
      </c>
      <c r="B37" s="4" t="s">
        <v>117</v>
      </c>
      <c r="C37" s="1" t="s">
        <v>105</v>
      </c>
      <c r="D37" s="1"/>
      <c r="E37" s="1"/>
      <c r="F37" s="4">
        <v>37.0</v>
      </c>
      <c r="G37" s="1"/>
      <c r="H37" s="1"/>
      <c r="I37" s="1" t="b">
        <v>1</v>
      </c>
      <c r="J37" s="1"/>
      <c r="K37" s="1"/>
      <c r="L37" s="48" t="s">
        <v>118</v>
      </c>
      <c r="M37" s="3"/>
      <c r="N37" s="1"/>
      <c r="O37" s="1"/>
      <c r="P37" s="1"/>
      <c r="Q37" s="1"/>
      <c r="R37" s="1"/>
      <c r="S37" s="4">
        <v>9.0</v>
      </c>
      <c r="T37" s="4" t="b">
        <f>IFERROR(__xludf.DUMMYFUNCTION("""COMPUTED_VALUE"""),FALSE)</f>
        <v>0</v>
      </c>
      <c r="W37" s="4" t="str">
        <f>IFERROR(__xludf.DUMMYFUNCTION("""COMPUTED_VALUE"""),"yes_no_threepoint")</f>
        <v>yes_no_threepoint</v>
      </c>
      <c r="X37" s="4"/>
      <c r="Y37" s="4"/>
      <c r="AA37" s="5"/>
    </row>
    <row r="38" ht="15.75" customHeight="1">
      <c r="A38" s="49" t="s">
        <v>33</v>
      </c>
      <c r="B38" s="49" t="s">
        <v>119</v>
      </c>
      <c r="C38" s="50" t="s">
        <v>120</v>
      </c>
      <c r="D38" s="49"/>
      <c r="E38" s="49"/>
      <c r="F38" s="49">
        <v>38.0</v>
      </c>
      <c r="G38" s="49"/>
      <c r="H38" s="49"/>
      <c r="I38" s="49"/>
      <c r="J38" s="49"/>
      <c r="K38" s="49"/>
      <c r="L38" s="49"/>
      <c r="M38" s="51" t="s">
        <v>121</v>
      </c>
      <c r="N38" s="49"/>
      <c r="O38" s="49"/>
      <c r="P38" s="49"/>
      <c r="Q38" s="49"/>
      <c r="R38" s="49"/>
      <c r="S38" s="49">
        <v>9.0</v>
      </c>
      <c r="T38" s="49" t="b">
        <f>IFERROR(__xludf.DUMMYFUNCTION("""COMPUTED_VALUE"""),FALSE)</f>
        <v>0</v>
      </c>
      <c r="U38" s="49"/>
      <c r="V38" s="49"/>
      <c r="W38" s="49"/>
      <c r="X38" s="49" t="s">
        <v>32</v>
      </c>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ht="15.75" customHeight="1">
      <c r="A39" s="44" t="s">
        <v>98</v>
      </c>
      <c r="B39" s="44"/>
      <c r="C39" s="44"/>
      <c r="D39" s="44"/>
      <c r="E39" s="44"/>
      <c r="F39" s="44">
        <v>39.0</v>
      </c>
      <c r="G39" s="44"/>
      <c r="H39" s="44"/>
      <c r="I39" s="44"/>
      <c r="J39" s="44"/>
      <c r="K39" s="44"/>
      <c r="L39" s="44"/>
      <c r="M39" s="44"/>
      <c r="N39" s="44"/>
      <c r="O39" s="44"/>
      <c r="P39" s="44"/>
      <c r="Q39" s="44"/>
      <c r="R39" s="44"/>
      <c r="S39" s="44"/>
      <c r="T39" s="44"/>
      <c r="U39" s="44"/>
      <c r="V39" s="44"/>
      <c r="W39" s="44"/>
      <c r="X39" s="44" t="s">
        <v>32</v>
      </c>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row>
    <row r="40" ht="15.75" customHeight="1">
      <c r="A40" s="52" t="s">
        <v>39</v>
      </c>
      <c r="B40" s="52" t="s">
        <v>122</v>
      </c>
      <c r="C40" s="53" t="s">
        <v>123</v>
      </c>
      <c r="D40" s="52"/>
      <c r="E40" s="52"/>
      <c r="F40" s="52">
        <v>40.0</v>
      </c>
      <c r="G40" s="52"/>
      <c r="H40" s="52"/>
      <c r="I40" s="52"/>
      <c r="J40" s="52"/>
      <c r="K40" s="52"/>
      <c r="L40" s="52"/>
      <c r="M40" s="52"/>
      <c r="N40" s="52"/>
      <c r="O40" s="52"/>
      <c r="P40" s="52"/>
      <c r="Q40" s="52"/>
      <c r="R40" s="52"/>
      <c r="S40" s="52">
        <v>10.0</v>
      </c>
      <c r="T40" s="52" t="b">
        <f>IFERROR(__xludf.DUMMYFUNCTION("""COMPUTED_VALUE"""),FALSE)</f>
        <v>0</v>
      </c>
      <c r="U40" s="52"/>
      <c r="V40" s="52"/>
      <c r="W40" s="52"/>
      <c r="X40" s="52" t="s">
        <v>32</v>
      </c>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row>
    <row r="41" ht="15.75" customHeight="1">
      <c r="A41" s="4" t="s">
        <v>42</v>
      </c>
      <c r="B41" s="4" t="s">
        <v>124</v>
      </c>
      <c r="C41" s="4" t="s">
        <v>125</v>
      </c>
      <c r="D41" s="4"/>
      <c r="E41" s="4"/>
      <c r="F41" s="4">
        <v>41.0</v>
      </c>
      <c r="H41" s="4"/>
      <c r="I41" s="4"/>
      <c r="S41" s="4">
        <v>9.0</v>
      </c>
      <c r="T41" s="4" t="b">
        <f>IFERROR(__xludf.DUMMYFUNCTION("""COMPUTED_VALUE"""),FALSE)</f>
        <v>0</v>
      </c>
      <c r="W41" s="4"/>
      <c r="X41" s="4" t="s">
        <v>32</v>
      </c>
      <c r="Y41" s="4"/>
    </row>
    <row r="42" ht="15.75" customHeight="1">
      <c r="A42" s="4" t="s">
        <v>126</v>
      </c>
      <c r="B42" s="31" t="s">
        <v>127</v>
      </c>
      <c r="C42" s="31" t="s">
        <v>128</v>
      </c>
      <c r="D42" s="4"/>
      <c r="E42" s="4"/>
      <c r="F42" s="4">
        <v>42.0</v>
      </c>
      <c r="H42" s="4"/>
      <c r="I42" s="4" t="b">
        <v>1</v>
      </c>
      <c r="L42" s="31" t="s">
        <v>129</v>
      </c>
      <c r="N42" s="4"/>
      <c r="S42" s="4">
        <v>12.0</v>
      </c>
      <c r="T42" s="4" t="b">
        <f>IFERROR(__xludf.DUMMYFUNCTION("""COMPUTED_VALUE"""),FALSE)</f>
        <v>0</v>
      </c>
      <c r="W42" s="4" t="str">
        <f>IFERROR(__xludf.DUMMYFUNCTION("""COMPUTED_VALUE"""),"yes_no_na2")</f>
        <v>yes_no_na2</v>
      </c>
      <c r="X42" s="4"/>
      <c r="Y42" s="4"/>
    </row>
    <row r="43" ht="15.75" customHeight="1">
      <c r="A43" s="4" t="s">
        <v>48</v>
      </c>
      <c r="B43" s="4" t="s">
        <v>130</v>
      </c>
      <c r="C43" s="4" t="s">
        <v>131</v>
      </c>
      <c r="D43" s="4"/>
      <c r="E43" s="4"/>
      <c r="F43" s="4">
        <v>43.0</v>
      </c>
      <c r="H43" s="4"/>
      <c r="I43" s="4"/>
      <c r="S43" s="4">
        <v>8.0</v>
      </c>
      <c r="W43" s="4"/>
      <c r="X43" s="4" t="s">
        <v>32</v>
      </c>
      <c r="Y43" s="4"/>
    </row>
    <row r="44" ht="15.75" customHeight="1">
      <c r="A44" s="31" t="s">
        <v>132</v>
      </c>
      <c r="B44" s="31" t="s">
        <v>133</v>
      </c>
      <c r="C44" s="31" t="s">
        <v>134</v>
      </c>
      <c r="D44" s="4"/>
      <c r="E44" s="4"/>
      <c r="F44" s="4">
        <v>44.0</v>
      </c>
      <c r="H44" s="4"/>
      <c r="I44" s="4" t="b">
        <v>1</v>
      </c>
      <c r="L44" s="31" t="s">
        <v>135</v>
      </c>
      <c r="S44" s="4">
        <v>9.0</v>
      </c>
      <c r="W44" s="4" t="str">
        <f>IFERROR(__xludf.DUMMYFUNCTION("""COMPUTED_VALUE"""),"yes_no_na1")</f>
        <v>yes_no_na1</v>
      </c>
      <c r="X44" s="4"/>
      <c r="Y44" s="4"/>
    </row>
    <row r="45" ht="15.75" customHeight="1">
      <c r="A45" s="4" t="s">
        <v>48</v>
      </c>
      <c r="B45" s="4" t="s">
        <v>136</v>
      </c>
      <c r="C45" s="4" t="s">
        <v>131</v>
      </c>
      <c r="D45" s="4"/>
      <c r="E45" s="4"/>
      <c r="F45" s="4">
        <v>45.0</v>
      </c>
      <c r="H45" s="4"/>
      <c r="I45" s="4"/>
      <c r="S45" s="4">
        <v>8.0</v>
      </c>
      <c r="W45" s="4"/>
      <c r="X45" s="4" t="s">
        <v>32</v>
      </c>
      <c r="Y45" s="4"/>
    </row>
    <row r="46" ht="15.75" customHeight="1">
      <c r="A46" s="4" t="s">
        <v>42</v>
      </c>
      <c r="B46" s="4" t="s">
        <v>137</v>
      </c>
      <c r="C46" s="31" t="s">
        <v>138</v>
      </c>
      <c r="D46" s="4"/>
      <c r="E46" s="4"/>
      <c r="F46" s="4">
        <v>46.0</v>
      </c>
      <c r="H46" s="4"/>
      <c r="I46" s="4"/>
      <c r="S46" s="4">
        <v>5.0</v>
      </c>
      <c r="W46" s="4"/>
      <c r="X46" s="4" t="s">
        <v>32</v>
      </c>
      <c r="Y46" s="4"/>
    </row>
    <row r="47" ht="15.75" customHeight="1">
      <c r="A47" s="31" t="s">
        <v>39</v>
      </c>
      <c r="B47" s="31" t="s">
        <v>139</v>
      </c>
      <c r="D47" s="4"/>
      <c r="E47" s="4"/>
      <c r="F47" s="4">
        <v>47.0</v>
      </c>
      <c r="H47" s="31" t="s">
        <v>140</v>
      </c>
      <c r="I47" s="4"/>
      <c r="L47" s="4"/>
      <c r="S47" s="4">
        <v>7.0</v>
      </c>
      <c r="W47" s="4"/>
      <c r="X47" s="4" t="s">
        <v>32</v>
      </c>
      <c r="Y47" s="4"/>
    </row>
    <row r="48" ht="15.75" customHeight="1">
      <c r="A48" s="4" t="s">
        <v>132</v>
      </c>
      <c r="B48" s="31" t="s">
        <v>141</v>
      </c>
      <c r="C48" s="31" t="s">
        <v>142</v>
      </c>
      <c r="D48" s="4"/>
      <c r="E48" s="4"/>
      <c r="F48" s="4">
        <v>48.0</v>
      </c>
      <c r="H48" s="31" t="s">
        <v>2</v>
      </c>
      <c r="I48" s="4"/>
      <c r="L48" s="31"/>
      <c r="S48" s="4">
        <v>8.0</v>
      </c>
      <c r="W48" s="4" t="str">
        <f>IFERROR(__xludf.DUMMYFUNCTION("""COMPUTED_VALUE"""),"yes_no_na1")</f>
        <v>yes_no_na1</v>
      </c>
      <c r="X48" s="4"/>
      <c r="Y48" s="4"/>
    </row>
    <row r="49" ht="15.75" customHeight="1">
      <c r="A49" s="4" t="s">
        <v>132</v>
      </c>
      <c r="B49" s="31" t="s">
        <v>143</v>
      </c>
      <c r="C49" s="31" t="s">
        <v>144</v>
      </c>
      <c r="D49" s="4"/>
      <c r="E49" s="4"/>
      <c r="F49" s="4">
        <v>49.0</v>
      </c>
      <c r="H49" s="31" t="s">
        <v>145</v>
      </c>
      <c r="I49" s="4"/>
      <c r="L49" s="31" t="s">
        <v>146</v>
      </c>
      <c r="S49" s="4">
        <v>4.0</v>
      </c>
      <c r="W49" s="4" t="str">
        <f>IFERROR(__xludf.DUMMYFUNCTION("""COMPUTED_VALUE"""),"yes_no_na1")</f>
        <v>yes_no_na1</v>
      </c>
      <c r="X49" s="4"/>
      <c r="Y49" s="4"/>
    </row>
    <row r="50" ht="15.75" customHeight="1">
      <c r="A50" s="4" t="s">
        <v>132</v>
      </c>
      <c r="B50" s="31" t="s">
        <v>147</v>
      </c>
      <c r="C50" s="31" t="s">
        <v>148</v>
      </c>
      <c r="D50" s="4"/>
      <c r="E50" s="4"/>
      <c r="F50" s="4">
        <v>50.0</v>
      </c>
      <c r="H50" s="31" t="s">
        <v>145</v>
      </c>
      <c r="I50" s="4"/>
      <c r="L50" s="31" t="s">
        <v>149</v>
      </c>
      <c r="S50" s="4">
        <v>4.0</v>
      </c>
      <c r="W50" s="4" t="str">
        <f>IFERROR(__xludf.DUMMYFUNCTION("""COMPUTED_VALUE"""),"yes_no_na1")</f>
        <v>yes_no_na1</v>
      </c>
      <c r="X50" s="4"/>
      <c r="Y50" s="4"/>
    </row>
    <row r="51" ht="15.75" customHeight="1">
      <c r="A51" s="4" t="s">
        <v>132</v>
      </c>
      <c r="B51" s="31" t="s">
        <v>150</v>
      </c>
      <c r="C51" s="31" t="s">
        <v>151</v>
      </c>
      <c r="D51" s="4"/>
      <c r="E51" s="4"/>
      <c r="F51" s="4">
        <v>51.0</v>
      </c>
      <c r="H51" s="31" t="s">
        <v>145</v>
      </c>
      <c r="I51" s="4"/>
      <c r="L51" s="31" t="s">
        <v>152</v>
      </c>
      <c r="S51" s="4">
        <v>4.0</v>
      </c>
      <c r="W51" s="4" t="str">
        <f>IFERROR(__xludf.DUMMYFUNCTION("""COMPUTED_VALUE"""),"yes_no_na1")</f>
        <v>yes_no_na1</v>
      </c>
      <c r="X51" s="4"/>
      <c r="Y51" s="4"/>
    </row>
    <row r="52" ht="15.75" customHeight="1">
      <c r="A52" s="4" t="s">
        <v>132</v>
      </c>
      <c r="B52" s="31" t="s">
        <v>153</v>
      </c>
      <c r="C52" s="31" t="s">
        <v>154</v>
      </c>
      <c r="D52" s="4"/>
      <c r="E52" s="4"/>
      <c r="F52" s="4">
        <v>52.0</v>
      </c>
      <c r="H52" s="31" t="s">
        <v>145</v>
      </c>
      <c r="I52" s="4"/>
      <c r="L52" s="31" t="s">
        <v>155</v>
      </c>
      <c r="S52" s="4">
        <v>4.0</v>
      </c>
      <c r="W52" s="4" t="str">
        <f>IFERROR(__xludf.DUMMYFUNCTION("""COMPUTED_VALUE"""),"yes_no_na1")</f>
        <v>yes_no_na1</v>
      </c>
      <c r="X52" s="4"/>
      <c r="Y52" s="4"/>
    </row>
    <row r="53" ht="15.75" customHeight="1">
      <c r="A53" s="4" t="s">
        <v>132</v>
      </c>
      <c r="B53" s="31" t="s">
        <v>156</v>
      </c>
      <c r="C53" s="31" t="s">
        <v>157</v>
      </c>
      <c r="D53" s="4"/>
      <c r="E53" s="4"/>
      <c r="F53" s="4">
        <v>53.0</v>
      </c>
      <c r="H53" s="31" t="s">
        <v>145</v>
      </c>
      <c r="I53" s="4"/>
      <c r="L53" s="31" t="s">
        <v>158</v>
      </c>
      <c r="S53" s="4">
        <v>4.0</v>
      </c>
      <c r="W53" s="4" t="str">
        <f>IFERROR(__xludf.DUMMYFUNCTION("""COMPUTED_VALUE"""),"yes_no_na1")</f>
        <v>yes_no_na1</v>
      </c>
      <c r="X53" s="4"/>
      <c r="Y53" s="4"/>
    </row>
    <row r="54" ht="15.75" customHeight="1">
      <c r="A54" s="31" t="s">
        <v>98</v>
      </c>
      <c r="B54" s="4"/>
      <c r="C54" s="4"/>
      <c r="D54" s="4"/>
      <c r="E54" s="4"/>
      <c r="F54" s="4">
        <v>54.0</v>
      </c>
      <c r="H54" s="4"/>
      <c r="I54" s="4"/>
      <c r="S54" s="4"/>
      <c r="W54" s="4"/>
      <c r="X54" s="4" t="s">
        <v>32</v>
      </c>
      <c r="Y54" s="4"/>
    </row>
    <row r="55" ht="15.75" customHeight="1">
      <c r="A55" s="31" t="s">
        <v>42</v>
      </c>
      <c r="B55" s="31" t="s">
        <v>159</v>
      </c>
      <c r="C55" s="31" t="s">
        <v>160</v>
      </c>
      <c r="D55" s="4"/>
      <c r="E55" s="4"/>
      <c r="F55" s="4">
        <v>55.0</v>
      </c>
      <c r="H55" s="4"/>
      <c r="I55" s="4"/>
      <c r="S55" s="4">
        <v>5.0</v>
      </c>
      <c r="W55" s="4"/>
      <c r="X55" s="4" t="s">
        <v>32</v>
      </c>
      <c r="Y55" s="4"/>
    </row>
    <row r="56" ht="15.75" customHeight="1">
      <c r="A56" s="31" t="s">
        <v>126</v>
      </c>
      <c r="B56" s="31" t="s">
        <v>161</v>
      </c>
      <c r="C56" s="31" t="s">
        <v>162</v>
      </c>
      <c r="D56" s="4"/>
      <c r="E56" s="4"/>
      <c r="F56" s="4">
        <v>56.0</v>
      </c>
      <c r="H56" s="4"/>
      <c r="I56" s="4" t="b">
        <v>1</v>
      </c>
      <c r="L56" s="31" t="s">
        <v>163</v>
      </c>
      <c r="S56" s="4">
        <v>12.0</v>
      </c>
      <c r="W56" s="4" t="str">
        <f>IFERROR(__xludf.DUMMYFUNCTION("""COMPUTED_VALUE"""),"yes_no_na2")</f>
        <v>yes_no_na2</v>
      </c>
      <c r="X56" s="4"/>
      <c r="Y56" s="4"/>
    </row>
    <row r="57" ht="15.75" customHeight="1">
      <c r="A57" s="4" t="s">
        <v>48</v>
      </c>
      <c r="B57" s="4" t="s">
        <v>164</v>
      </c>
      <c r="C57" s="4" t="s">
        <v>131</v>
      </c>
      <c r="D57" s="4"/>
      <c r="E57" s="4"/>
      <c r="F57" s="4">
        <v>57.0</v>
      </c>
      <c r="H57" s="4"/>
      <c r="I57" s="4"/>
      <c r="S57" s="4">
        <v>8.0</v>
      </c>
      <c r="W57" s="4"/>
      <c r="X57" s="4" t="s">
        <v>32</v>
      </c>
      <c r="Y57" s="4"/>
    </row>
    <row r="58" ht="15.75" customHeight="1">
      <c r="A58" s="31" t="s">
        <v>42</v>
      </c>
      <c r="B58" s="31" t="s">
        <v>165</v>
      </c>
      <c r="C58" s="31" t="s">
        <v>166</v>
      </c>
      <c r="D58" s="4"/>
      <c r="E58" s="4"/>
      <c r="F58" s="4">
        <v>58.0</v>
      </c>
      <c r="H58" s="4"/>
      <c r="I58" s="4"/>
      <c r="S58" s="4">
        <v>5.0</v>
      </c>
      <c r="W58" s="4"/>
      <c r="X58" s="4" t="s">
        <v>32</v>
      </c>
      <c r="Y58" s="4"/>
    </row>
    <row r="59" ht="15.75" customHeight="1">
      <c r="A59" s="4" t="s">
        <v>126</v>
      </c>
      <c r="B59" s="31" t="s">
        <v>167</v>
      </c>
      <c r="C59" s="31" t="s">
        <v>168</v>
      </c>
      <c r="D59" s="4"/>
      <c r="E59" s="4"/>
      <c r="F59" s="4">
        <v>59.0</v>
      </c>
      <c r="H59" s="4"/>
      <c r="I59" s="4" t="b">
        <v>1</v>
      </c>
      <c r="L59" s="31" t="s">
        <v>169</v>
      </c>
      <c r="S59" s="4">
        <v>11.0</v>
      </c>
      <c r="W59" s="4" t="str">
        <f>IFERROR(__xludf.DUMMYFUNCTION("""COMPUTED_VALUE"""),"yes_no_na2")</f>
        <v>yes_no_na2</v>
      </c>
      <c r="X59" s="4"/>
      <c r="Y59" s="4"/>
    </row>
    <row r="60" ht="15.75" customHeight="1">
      <c r="A60" s="4" t="s">
        <v>48</v>
      </c>
      <c r="B60" s="4" t="s">
        <v>170</v>
      </c>
      <c r="C60" s="4" t="s">
        <v>131</v>
      </c>
      <c r="D60" s="4"/>
      <c r="E60" s="4"/>
      <c r="F60" s="4">
        <v>60.0</v>
      </c>
      <c r="H60" s="4"/>
      <c r="I60" s="4"/>
      <c r="S60" s="4">
        <v>8.0</v>
      </c>
      <c r="W60" s="4"/>
      <c r="X60" s="4" t="s">
        <v>32</v>
      </c>
      <c r="Y60" s="4"/>
    </row>
    <row r="61" ht="15.75" customHeight="1">
      <c r="A61" s="31" t="s">
        <v>126</v>
      </c>
      <c r="B61" s="31" t="s">
        <v>171</v>
      </c>
      <c r="C61" s="31" t="s">
        <v>172</v>
      </c>
      <c r="D61" s="4"/>
      <c r="E61" s="4"/>
      <c r="F61" s="4">
        <v>61.0</v>
      </c>
      <c r="H61" s="4"/>
      <c r="I61" s="21" t="b">
        <v>1</v>
      </c>
      <c r="L61" s="31" t="s">
        <v>173</v>
      </c>
      <c r="S61" s="4">
        <v>8.0</v>
      </c>
      <c r="W61" s="4" t="str">
        <f>IFERROR(__xludf.DUMMYFUNCTION("""COMPUTED_VALUE"""),"yes_no_na2")</f>
        <v>yes_no_na2</v>
      </c>
      <c r="X61" s="4"/>
      <c r="Y61" s="4"/>
    </row>
    <row r="62" ht="15.75" customHeight="1">
      <c r="A62" s="4" t="s">
        <v>48</v>
      </c>
      <c r="B62" s="4" t="s">
        <v>174</v>
      </c>
      <c r="C62" s="4" t="s">
        <v>131</v>
      </c>
      <c r="D62" s="4"/>
      <c r="E62" s="4"/>
      <c r="F62" s="4">
        <v>62.0</v>
      </c>
      <c r="H62" s="4"/>
      <c r="I62" s="4"/>
      <c r="S62" s="4">
        <v>8.0</v>
      </c>
      <c r="W62" s="4"/>
      <c r="X62" s="4" t="s">
        <v>32</v>
      </c>
      <c r="Y62" s="4"/>
    </row>
    <row r="63" ht="15.75" customHeight="1">
      <c r="A63" s="31" t="s">
        <v>42</v>
      </c>
      <c r="B63" s="31" t="s">
        <v>175</v>
      </c>
      <c r="C63" s="31" t="s">
        <v>176</v>
      </c>
      <c r="D63" s="4"/>
      <c r="E63" s="4"/>
      <c r="F63" s="4">
        <v>63.0</v>
      </c>
      <c r="H63" s="4"/>
      <c r="I63" s="4"/>
      <c r="S63" s="4">
        <v>5.0</v>
      </c>
      <c r="W63" s="4"/>
      <c r="X63" s="4" t="s">
        <v>32</v>
      </c>
      <c r="Y63" s="4"/>
    </row>
    <row r="64" ht="15.75" customHeight="1">
      <c r="A64" s="4" t="s">
        <v>126</v>
      </c>
      <c r="B64" s="31" t="s">
        <v>177</v>
      </c>
      <c r="C64" s="31" t="s">
        <v>178</v>
      </c>
      <c r="D64" s="4"/>
      <c r="E64" s="4"/>
      <c r="F64" s="4">
        <v>64.0</v>
      </c>
      <c r="H64" s="4"/>
      <c r="I64" s="21" t="b">
        <v>1</v>
      </c>
      <c r="L64" s="31" t="s">
        <v>179</v>
      </c>
      <c r="S64" s="4">
        <v>9.0</v>
      </c>
      <c r="W64" s="4" t="str">
        <f>IFERROR(__xludf.DUMMYFUNCTION("""COMPUTED_VALUE"""),"yes_no_na2")</f>
        <v>yes_no_na2</v>
      </c>
      <c r="X64" s="4"/>
      <c r="Y64" s="4"/>
    </row>
    <row r="65" ht="15.75" customHeight="1">
      <c r="A65" s="4" t="s">
        <v>48</v>
      </c>
      <c r="B65" s="4" t="s">
        <v>180</v>
      </c>
      <c r="C65" s="4" t="s">
        <v>131</v>
      </c>
      <c r="D65" s="4"/>
      <c r="E65" s="4"/>
      <c r="F65" s="4">
        <v>65.0</v>
      </c>
      <c r="H65" s="4"/>
      <c r="I65" s="4"/>
      <c r="S65" s="4">
        <v>9.0</v>
      </c>
      <c r="W65" s="4"/>
      <c r="X65" s="4" t="s">
        <v>32</v>
      </c>
      <c r="Y65" s="4"/>
    </row>
    <row r="66" ht="15.75" customHeight="1">
      <c r="A66" s="31" t="s">
        <v>181</v>
      </c>
      <c r="B66" s="31" t="s">
        <v>182</v>
      </c>
      <c r="C66" s="31" t="s">
        <v>183</v>
      </c>
      <c r="D66" s="4"/>
      <c r="E66" s="4"/>
      <c r="F66" s="4">
        <v>66.0</v>
      </c>
      <c r="H66" s="4"/>
      <c r="I66" s="21" t="b">
        <v>1</v>
      </c>
      <c r="L66" s="31" t="s">
        <v>184</v>
      </c>
      <c r="S66" s="4">
        <v>8.0</v>
      </c>
      <c r="W66" s="4" t="str">
        <f>IFERROR(__xludf.DUMMYFUNCTION("""COMPUTED_VALUE"""),"yes_no_na3")</f>
        <v>yes_no_na3</v>
      </c>
      <c r="X66" s="4"/>
      <c r="Y66" s="4"/>
    </row>
    <row r="67" ht="15.75" customHeight="1">
      <c r="A67" s="4" t="s">
        <v>48</v>
      </c>
      <c r="B67" s="4" t="s">
        <v>185</v>
      </c>
      <c r="C67" s="4" t="s">
        <v>131</v>
      </c>
      <c r="D67" s="4"/>
      <c r="E67" s="4"/>
      <c r="F67" s="4">
        <v>67.0</v>
      </c>
      <c r="H67" s="4"/>
      <c r="I67" s="4"/>
      <c r="S67" s="4">
        <v>9.0</v>
      </c>
      <c r="W67" s="4"/>
      <c r="X67" s="4" t="s">
        <v>32</v>
      </c>
      <c r="Y67" s="4"/>
    </row>
    <row r="68" ht="15.75" customHeight="1">
      <c r="A68" s="31" t="s">
        <v>186</v>
      </c>
      <c r="B68" s="31" t="s">
        <v>187</v>
      </c>
      <c r="C68" s="31" t="s">
        <v>188</v>
      </c>
      <c r="D68" s="4"/>
      <c r="E68" s="4"/>
      <c r="F68" s="4">
        <v>68.0</v>
      </c>
      <c r="H68" s="4"/>
      <c r="I68" s="4"/>
      <c r="L68" s="31"/>
      <c r="S68" s="4">
        <v>10.0</v>
      </c>
      <c r="W68" s="4" t="str">
        <f>IFERROR(__xludf.DUMMYFUNCTION("""COMPUTED_VALUE"""),"yes_no_na")</f>
        <v>yes_no_na</v>
      </c>
      <c r="X68" s="4"/>
      <c r="Y68" s="4"/>
    </row>
    <row r="69" ht="15.75" customHeight="1">
      <c r="A69" s="31" t="s">
        <v>48</v>
      </c>
      <c r="B69" s="31" t="s">
        <v>189</v>
      </c>
      <c r="C69" s="31" t="s">
        <v>131</v>
      </c>
      <c r="D69" s="4"/>
      <c r="E69" s="4"/>
      <c r="F69" s="4">
        <v>69.0</v>
      </c>
      <c r="H69" s="4"/>
      <c r="I69" s="4"/>
      <c r="S69" s="4">
        <v>9.0</v>
      </c>
      <c r="W69" s="4"/>
      <c r="X69" s="4" t="s">
        <v>32</v>
      </c>
      <c r="Y69" s="4"/>
    </row>
    <row r="70" ht="15.75" customHeight="1">
      <c r="A70" s="4" t="s">
        <v>42</v>
      </c>
      <c r="B70" s="31" t="s">
        <v>190</v>
      </c>
      <c r="C70" s="31" t="s">
        <v>191</v>
      </c>
      <c r="D70" s="4"/>
      <c r="E70" s="4"/>
      <c r="F70" s="4">
        <v>70.0</v>
      </c>
      <c r="H70" s="4"/>
      <c r="I70" s="4"/>
      <c r="N70" s="4"/>
      <c r="S70" s="4">
        <v>6.0</v>
      </c>
      <c r="W70" s="4"/>
      <c r="X70" s="4" t="s">
        <v>32</v>
      </c>
      <c r="Y70" s="4"/>
    </row>
    <row r="71" ht="15.75" customHeight="1">
      <c r="A71" s="31" t="s">
        <v>126</v>
      </c>
      <c r="B71" s="31" t="s">
        <v>192</v>
      </c>
      <c r="C71" s="31" t="s">
        <v>193</v>
      </c>
      <c r="D71" s="4"/>
      <c r="E71" s="4"/>
      <c r="F71" s="4">
        <v>71.0</v>
      </c>
      <c r="H71" s="4"/>
      <c r="I71" s="4"/>
      <c r="L71" s="54" t="s">
        <v>194</v>
      </c>
      <c r="N71" s="4"/>
      <c r="S71" s="4">
        <v>9.0</v>
      </c>
      <c r="W71" s="4" t="str">
        <f>IFERROR(__xludf.DUMMYFUNCTION("""COMPUTED_VALUE"""),"yes_no_na2")</f>
        <v>yes_no_na2</v>
      </c>
      <c r="X71" s="4"/>
      <c r="Y71" s="4"/>
    </row>
    <row r="72" ht="15.75" customHeight="1">
      <c r="A72" s="31" t="s">
        <v>48</v>
      </c>
      <c r="B72" s="31" t="s">
        <v>195</v>
      </c>
      <c r="C72" s="31" t="s">
        <v>131</v>
      </c>
      <c r="D72" s="4"/>
      <c r="E72" s="4"/>
      <c r="F72" s="4">
        <v>72.0</v>
      </c>
      <c r="H72" s="4"/>
      <c r="I72" s="4"/>
      <c r="N72" s="4"/>
      <c r="S72" s="4">
        <v>10.0</v>
      </c>
      <c r="W72" s="4"/>
      <c r="X72" s="4" t="s">
        <v>32</v>
      </c>
      <c r="Y72" s="4"/>
    </row>
    <row r="73" ht="15.75" customHeight="1">
      <c r="A73" s="31" t="s">
        <v>42</v>
      </c>
      <c r="B73" s="31" t="s">
        <v>196</v>
      </c>
      <c r="C73" s="31" t="s">
        <v>197</v>
      </c>
      <c r="D73" s="4"/>
      <c r="E73" s="4"/>
      <c r="F73" s="4">
        <v>73.0</v>
      </c>
      <c r="H73" s="4"/>
      <c r="I73" s="4"/>
      <c r="N73" s="4"/>
      <c r="S73" s="4">
        <v>5.0</v>
      </c>
      <c r="W73" s="4"/>
      <c r="X73" s="4" t="s">
        <v>32</v>
      </c>
      <c r="Y73" s="4"/>
    </row>
    <row r="74" ht="15.75" customHeight="1">
      <c r="A74" s="31" t="s">
        <v>181</v>
      </c>
      <c r="B74" s="31" t="s">
        <v>198</v>
      </c>
      <c r="C74" s="31" t="s">
        <v>199</v>
      </c>
      <c r="D74" s="4"/>
      <c r="E74" s="4"/>
      <c r="F74" s="4">
        <v>74.0</v>
      </c>
      <c r="H74" s="4"/>
      <c r="I74" s="4"/>
      <c r="L74" s="31" t="s">
        <v>200</v>
      </c>
      <c r="N74" s="4"/>
      <c r="S74" s="4">
        <v>9.0</v>
      </c>
      <c r="W74" s="4" t="str">
        <f>IFERROR(__xludf.DUMMYFUNCTION("""COMPUTED_VALUE"""),"yes_no_na3")</f>
        <v>yes_no_na3</v>
      </c>
      <c r="X74" s="4"/>
      <c r="Y74" s="4"/>
    </row>
    <row r="75" ht="15.75" customHeight="1">
      <c r="A75" s="31" t="s">
        <v>48</v>
      </c>
      <c r="B75" s="31" t="s">
        <v>201</v>
      </c>
      <c r="C75" s="31" t="s">
        <v>131</v>
      </c>
      <c r="D75" s="4"/>
      <c r="E75" s="4"/>
      <c r="F75" s="4">
        <v>75.0</v>
      </c>
      <c r="H75" s="4"/>
      <c r="I75" s="4"/>
      <c r="N75" s="4"/>
      <c r="S75" s="4">
        <v>10.0</v>
      </c>
      <c r="W75" s="4"/>
      <c r="X75" s="4" t="s">
        <v>32</v>
      </c>
      <c r="Y75" s="4"/>
    </row>
    <row r="76" ht="15.75" customHeight="1">
      <c r="A76" s="31" t="s">
        <v>42</v>
      </c>
      <c r="B76" s="31" t="s">
        <v>202</v>
      </c>
      <c r="C76" s="31" t="s">
        <v>203</v>
      </c>
      <c r="D76" s="4"/>
      <c r="E76" s="4"/>
      <c r="F76" s="4">
        <v>76.0</v>
      </c>
      <c r="H76" s="4"/>
      <c r="I76" s="4"/>
      <c r="N76" s="4"/>
      <c r="S76" s="4">
        <v>5.0</v>
      </c>
      <c r="W76" s="4"/>
      <c r="X76" s="4" t="s">
        <v>32</v>
      </c>
      <c r="Y76" s="4"/>
    </row>
    <row r="77" ht="15.75" customHeight="1">
      <c r="A77" s="31" t="s">
        <v>126</v>
      </c>
      <c r="B77" s="31" t="s">
        <v>204</v>
      </c>
      <c r="C77" s="31" t="s">
        <v>205</v>
      </c>
      <c r="D77" s="4"/>
      <c r="E77" s="4"/>
      <c r="F77" s="4">
        <v>77.0</v>
      </c>
      <c r="H77" s="4"/>
      <c r="I77" s="4"/>
      <c r="L77" s="31" t="s">
        <v>206</v>
      </c>
      <c r="N77" s="4"/>
      <c r="S77" s="4">
        <v>10.0</v>
      </c>
      <c r="W77" s="4" t="str">
        <f>IFERROR(__xludf.DUMMYFUNCTION("""COMPUTED_VALUE"""),"yes_no_na2")</f>
        <v>yes_no_na2</v>
      </c>
      <c r="X77" s="4"/>
      <c r="Y77" s="4"/>
    </row>
    <row r="78" ht="15.75" customHeight="1">
      <c r="A78" s="31" t="s">
        <v>48</v>
      </c>
      <c r="B78" s="31" t="s">
        <v>207</v>
      </c>
      <c r="C78" s="31" t="s">
        <v>131</v>
      </c>
      <c r="D78" s="4"/>
      <c r="E78" s="4"/>
      <c r="F78" s="4">
        <v>78.0</v>
      </c>
      <c r="H78" s="4"/>
      <c r="I78" s="4"/>
      <c r="N78" s="4"/>
      <c r="S78" s="4">
        <v>10.0</v>
      </c>
      <c r="W78" s="4"/>
      <c r="X78" s="4" t="s">
        <v>32</v>
      </c>
      <c r="Y78" s="4"/>
    </row>
    <row r="79" ht="15.75" customHeight="1">
      <c r="A79" s="31" t="s">
        <v>42</v>
      </c>
      <c r="B79" s="31" t="s">
        <v>208</v>
      </c>
      <c r="C79" s="31" t="s">
        <v>209</v>
      </c>
      <c r="D79" s="4"/>
      <c r="E79" s="4"/>
      <c r="F79" s="4">
        <v>79.0</v>
      </c>
      <c r="H79" s="4"/>
      <c r="I79" s="4"/>
      <c r="N79" s="4"/>
      <c r="S79" s="4">
        <v>5.0</v>
      </c>
      <c r="W79" s="4"/>
      <c r="X79" s="4" t="s">
        <v>32</v>
      </c>
      <c r="Y79" s="4"/>
    </row>
    <row r="80" ht="15.75" customHeight="1">
      <c r="A80" s="49" t="s">
        <v>33</v>
      </c>
      <c r="B80" s="49" t="s">
        <v>210</v>
      </c>
      <c r="C80" s="49" t="s">
        <v>211</v>
      </c>
      <c r="D80" s="49"/>
      <c r="E80" s="49"/>
      <c r="F80" s="49">
        <v>80.0</v>
      </c>
      <c r="G80" s="55"/>
      <c r="H80" s="49"/>
      <c r="I80" s="49"/>
      <c r="J80" s="55"/>
      <c r="K80" s="55"/>
      <c r="L80" s="55"/>
      <c r="M80" s="50" t="s">
        <v>212</v>
      </c>
      <c r="N80" s="49"/>
      <c r="O80" s="55"/>
      <c r="P80" s="55"/>
      <c r="Q80" s="55"/>
      <c r="R80" s="55"/>
      <c r="S80" s="49">
        <v>9.0</v>
      </c>
      <c r="T80" s="55"/>
      <c r="U80" s="55"/>
      <c r="V80" s="55"/>
      <c r="W80" s="49"/>
      <c r="X80" s="49" t="s">
        <v>32</v>
      </c>
      <c r="Y80" s="49"/>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row>
    <row r="81" ht="15.75" customHeight="1">
      <c r="A81" s="52" t="s">
        <v>98</v>
      </c>
      <c r="B81" s="52"/>
      <c r="C81" s="52"/>
      <c r="D81" s="52"/>
      <c r="E81" s="52"/>
      <c r="F81" s="52">
        <v>81.0</v>
      </c>
      <c r="G81" s="52"/>
      <c r="H81" s="52"/>
      <c r="I81" s="52"/>
      <c r="J81" s="52"/>
      <c r="K81" s="52"/>
      <c r="L81" s="52"/>
      <c r="M81" s="52"/>
      <c r="N81" s="52"/>
      <c r="O81" s="52"/>
      <c r="P81" s="52"/>
      <c r="Q81" s="52"/>
      <c r="R81" s="52"/>
      <c r="S81" s="52"/>
      <c r="T81" s="52"/>
      <c r="U81" s="52"/>
      <c r="V81" s="52"/>
      <c r="W81" s="52"/>
      <c r="X81" s="52" t="s">
        <v>32</v>
      </c>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row>
    <row r="82" ht="15.75" customHeight="1">
      <c r="A82" s="56" t="s">
        <v>39</v>
      </c>
      <c r="B82" s="56" t="s">
        <v>213</v>
      </c>
      <c r="C82" s="57" t="s">
        <v>214</v>
      </c>
      <c r="D82" s="56"/>
      <c r="E82" s="56"/>
      <c r="F82" s="56">
        <v>82.0</v>
      </c>
      <c r="G82" s="56"/>
      <c r="H82" s="56"/>
      <c r="I82" s="56"/>
      <c r="J82" s="56"/>
      <c r="K82" s="56"/>
      <c r="L82" s="56"/>
      <c r="M82" s="56"/>
      <c r="N82" s="56"/>
      <c r="O82" s="56"/>
      <c r="P82" s="56"/>
      <c r="Q82" s="56"/>
      <c r="R82" s="56"/>
      <c r="S82" s="56">
        <v>6.0</v>
      </c>
      <c r="T82" s="56"/>
      <c r="U82" s="56"/>
      <c r="V82" s="56"/>
      <c r="W82" s="56"/>
      <c r="X82" s="56" t="s">
        <v>32</v>
      </c>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row>
    <row r="83" ht="15.75" customHeight="1">
      <c r="A83" s="31" t="s">
        <v>181</v>
      </c>
      <c r="B83" s="4" t="s">
        <v>215</v>
      </c>
      <c r="C83" s="31" t="s">
        <v>216</v>
      </c>
      <c r="D83" s="4"/>
      <c r="E83" s="4"/>
      <c r="F83" s="4">
        <v>83.0</v>
      </c>
      <c r="H83" s="4"/>
      <c r="I83" s="21" t="b">
        <v>1</v>
      </c>
      <c r="L83" s="31" t="s">
        <v>217</v>
      </c>
      <c r="N83" s="4"/>
      <c r="S83" s="4">
        <v>12.0</v>
      </c>
      <c r="W83" s="4" t="str">
        <f>IFERROR(__xludf.DUMMYFUNCTION("""COMPUTED_VALUE"""),"yes_no_na3")</f>
        <v>yes_no_na3</v>
      </c>
      <c r="X83" s="4"/>
      <c r="Y83" s="4"/>
    </row>
    <row r="84" ht="15.75" customHeight="1">
      <c r="A84" s="4" t="s">
        <v>48</v>
      </c>
      <c r="B84" s="4" t="s">
        <v>218</v>
      </c>
      <c r="C84" s="4" t="s">
        <v>131</v>
      </c>
      <c r="D84" s="4"/>
      <c r="E84" s="4"/>
      <c r="F84" s="4">
        <v>84.0</v>
      </c>
      <c r="H84" s="4"/>
      <c r="I84" s="4"/>
      <c r="N84" s="4"/>
      <c r="S84" s="4">
        <v>9.0</v>
      </c>
      <c r="W84" s="4"/>
      <c r="X84" s="4" t="s">
        <v>32</v>
      </c>
      <c r="Y84" s="4"/>
    </row>
    <row r="85" ht="15.75" customHeight="1">
      <c r="A85" s="4" t="s">
        <v>126</v>
      </c>
      <c r="B85" s="31" t="s">
        <v>219</v>
      </c>
      <c r="C85" s="31" t="s">
        <v>220</v>
      </c>
      <c r="D85" s="4"/>
      <c r="E85" s="4"/>
      <c r="F85" s="4">
        <v>85.0</v>
      </c>
      <c r="H85" s="4"/>
      <c r="I85" s="21" t="b">
        <v>1</v>
      </c>
      <c r="L85" s="31" t="s">
        <v>221</v>
      </c>
      <c r="N85" s="4"/>
      <c r="S85" s="4">
        <v>10.0</v>
      </c>
      <c r="W85" s="4" t="str">
        <f>IFERROR(__xludf.DUMMYFUNCTION("""COMPUTED_VALUE"""),"yes_no_na2")</f>
        <v>yes_no_na2</v>
      </c>
      <c r="X85" s="4"/>
      <c r="Y85" s="4"/>
    </row>
    <row r="86" ht="15.75" customHeight="1">
      <c r="A86" s="4" t="s">
        <v>48</v>
      </c>
      <c r="B86" s="4" t="s">
        <v>222</v>
      </c>
      <c r="C86" s="4" t="s">
        <v>131</v>
      </c>
      <c r="D86" s="4"/>
      <c r="E86" s="4"/>
      <c r="F86" s="4">
        <v>86.0</v>
      </c>
      <c r="H86" s="4"/>
      <c r="I86" s="4"/>
      <c r="N86" s="4"/>
      <c r="S86" s="4">
        <v>9.0</v>
      </c>
      <c r="W86" s="4"/>
      <c r="X86" s="4" t="s">
        <v>32</v>
      </c>
      <c r="Y86" s="4"/>
    </row>
    <row r="87" ht="15.75" customHeight="1">
      <c r="A87" s="31" t="s">
        <v>181</v>
      </c>
      <c r="B87" s="31" t="s">
        <v>223</v>
      </c>
      <c r="C87" s="31" t="s">
        <v>224</v>
      </c>
      <c r="D87" s="4"/>
      <c r="E87" s="4"/>
      <c r="F87" s="4">
        <v>87.0</v>
      </c>
      <c r="H87" s="4"/>
      <c r="I87" s="21" t="b">
        <v>1</v>
      </c>
      <c r="L87" s="31" t="s">
        <v>225</v>
      </c>
      <c r="N87" s="4"/>
      <c r="S87" s="4">
        <v>10.0</v>
      </c>
      <c r="W87" s="4" t="str">
        <f>IFERROR(__xludf.DUMMYFUNCTION("""COMPUTED_VALUE"""),"yes_no_na3")</f>
        <v>yes_no_na3</v>
      </c>
      <c r="X87" s="4"/>
      <c r="Y87" s="4"/>
    </row>
    <row r="88" ht="15.75" customHeight="1">
      <c r="A88" s="4" t="s">
        <v>48</v>
      </c>
      <c r="B88" s="4" t="s">
        <v>226</v>
      </c>
      <c r="C88" s="4" t="s">
        <v>131</v>
      </c>
      <c r="D88" s="4"/>
      <c r="E88" s="4"/>
      <c r="F88" s="4">
        <v>88.0</v>
      </c>
      <c r="H88" s="4"/>
      <c r="I88" s="4"/>
      <c r="N88" s="4"/>
      <c r="S88" s="4">
        <v>9.0</v>
      </c>
      <c r="W88" s="4"/>
      <c r="X88" s="4" t="s">
        <v>32</v>
      </c>
      <c r="Y88" s="4"/>
    </row>
    <row r="89" ht="15.75" customHeight="1">
      <c r="A89" s="4" t="s">
        <v>42</v>
      </c>
      <c r="B89" s="31" t="s">
        <v>227</v>
      </c>
      <c r="C89" s="31" t="s">
        <v>228</v>
      </c>
      <c r="D89" s="4"/>
      <c r="E89" s="4"/>
      <c r="F89" s="4">
        <v>89.0</v>
      </c>
      <c r="H89" s="4"/>
      <c r="I89" s="4"/>
      <c r="N89" s="4"/>
      <c r="S89" s="4">
        <v>5.0</v>
      </c>
      <c r="W89" s="4"/>
      <c r="X89" s="4" t="s">
        <v>32</v>
      </c>
      <c r="Y89" s="4"/>
    </row>
    <row r="90" ht="15.75" customHeight="1">
      <c r="A90" s="4" t="s">
        <v>181</v>
      </c>
      <c r="B90" s="31" t="s">
        <v>229</v>
      </c>
      <c r="C90" s="31" t="s">
        <v>230</v>
      </c>
      <c r="D90" s="4"/>
      <c r="E90" s="4"/>
      <c r="F90" s="4">
        <v>90.0</v>
      </c>
      <c r="H90" s="4"/>
      <c r="I90" s="21" t="b">
        <v>1</v>
      </c>
      <c r="L90" s="31" t="s">
        <v>231</v>
      </c>
      <c r="N90" s="4"/>
      <c r="S90" s="4">
        <v>11.0</v>
      </c>
      <c r="W90" s="4" t="str">
        <f>IFERROR(__xludf.DUMMYFUNCTION("""COMPUTED_VALUE"""),"yes_no_na3")</f>
        <v>yes_no_na3</v>
      </c>
      <c r="X90" s="4"/>
      <c r="Y90" s="4"/>
    </row>
    <row r="91" ht="15.75" customHeight="1">
      <c r="A91" s="4" t="s">
        <v>48</v>
      </c>
      <c r="B91" s="4" t="s">
        <v>232</v>
      </c>
      <c r="C91" s="4" t="s">
        <v>131</v>
      </c>
      <c r="D91" s="4"/>
      <c r="E91" s="4"/>
      <c r="F91" s="4">
        <v>91.0</v>
      </c>
      <c r="H91" s="4"/>
      <c r="I91" s="4"/>
      <c r="N91" s="4"/>
      <c r="S91" s="4">
        <v>9.0</v>
      </c>
      <c r="W91" s="4"/>
      <c r="X91" s="4" t="s">
        <v>32</v>
      </c>
      <c r="Y91" s="4"/>
    </row>
    <row r="92" ht="15.75" customHeight="1">
      <c r="A92" s="31" t="s">
        <v>181</v>
      </c>
      <c r="B92" s="31" t="s">
        <v>233</v>
      </c>
      <c r="C92" s="31" t="s">
        <v>234</v>
      </c>
      <c r="D92" s="4"/>
      <c r="E92" s="4"/>
      <c r="F92" s="4">
        <v>92.0</v>
      </c>
      <c r="H92" s="4"/>
      <c r="I92" s="21" t="b">
        <v>1</v>
      </c>
      <c r="L92" s="31" t="s">
        <v>235</v>
      </c>
      <c r="N92" s="4"/>
      <c r="S92" s="4">
        <v>9.0</v>
      </c>
      <c r="W92" s="4" t="str">
        <f>IFERROR(__xludf.DUMMYFUNCTION("""COMPUTED_VALUE"""),"yes_no_na3")</f>
        <v>yes_no_na3</v>
      </c>
      <c r="X92" s="4"/>
      <c r="Y92" s="4"/>
    </row>
    <row r="93" ht="15.75" customHeight="1">
      <c r="A93" s="4" t="s">
        <v>48</v>
      </c>
      <c r="B93" s="4" t="s">
        <v>236</v>
      </c>
      <c r="C93" s="4" t="s">
        <v>131</v>
      </c>
      <c r="D93" s="4"/>
      <c r="E93" s="4"/>
      <c r="F93" s="4">
        <v>93.0</v>
      </c>
      <c r="H93" s="4"/>
      <c r="I93" s="4"/>
      <c r="N93" s="4"/>
      <c r="S93" s="4">
        <v>9.0</v>
      </c>
      <c r="W93" s="4"/>
      <c r="X93" s="4" t="s">
        <v>32</v>
      </c>
      <c r="Y93" s="4"/>
    </row>
    <row r="94" ht="15.75" customHeight="1">
      <c r="A94" s="31" t="s">
        <v>42</v>
      </c>
      <c r="B94" s="31" t="s">
        <v>237</v>
      </c>
      <c r="C94" s="31" t="s">
        <v>238</v>
      </c>
      <c r="D94" s="4"/>
      <c r="E94" s="4"/>
      <c r="F94" s="4">
        <v>94.0</v>
      </c>
      <c r="H94" s="4"/>
      <c r="I94" s="4"/>
      <c r="N94" s="4"/>
      <c r="S94" s="4">
        <v>5.0</v>
      </c>
      <c r="W94" s="4"/>
      <c r="X94" s="4" t="s">
        <v>32</v>
      </c>
      <c r="Y94" s="4"/>
    </row>
    <row r="95" ht="15.75" customHeight="1">
      <c r="A95" s="4" t="s">
        <v>132</v>
      </c>
      <c r="B95" s="31" t="s">
        <v>239</v>
      </c>
      <c r="C95" s="31" t="s">
        <v>240</v>
      </c>
      <c r="D95" s="4"/>
      <c r="E95" s="4"/>
      <c r="F95" s="4">
        <v>95.0</v>
      </c>
      <c r="H95" s="4"/>
      <c r="I95" s="21" t="b">
        <v>1</v>
      </c>
      <c r="L95" s="31" t="s">
        <v>241</v>
      </c>
      <c r="N95" s="4"/>
      <c r="S95" s="4">
        <v>10.0</v>
      </c>
      <c r="W95" s="4" t="str">
        <f>IFERROR(__xludf.DUMMYFUNCTION("""COMPUTED_VALUE"""),"yes_no_na1")</f>
        <v>yes_no_na1</v>
      </c>
      <c r="X95" s="4"/>
      <c r="Y95" s="4"/>
    </row>
    <row r="96" ht="15.75" customHeight="1">
      <c r="A96" s="4" t="s">
        <v>48</v>
      </c>
      <c r="B96" s="4" t="s">
        <v>242</v>
      </c>
      <c r="C96" s="4" t="s">
        <v>131</v>
      </c>
      <c r="D96" s="4"/>
      <c r="E96" s="4"/>
      <c r="F96" s="4">
        <v>96.0</v>
      </c>
      <c r="H96" s="4"/>
      <c r="I96" s="4"/>
      <c r="N96" s="4"/>
      <c r="S96" s="4">
        <v>9.0</v>
      </c>
      <c r="W96" s="4"/>
      <c r="X96" s="4" t="s">
        <v>32</v>
      </c>
      <c r="Y96" s="4"/>
    </row>
    <row r="97" ht="15.75" customHeight="1">
      <c r="A97" s="31" t="s">
        <v>126</v>
      </c>
      <c r="B97" s="31" t="s">
        <v>243</v>
      </c>
      <c r="C97" s="31" t="s">
        <v>244</v>
      </c>
      <c r="D97" s="4"/>
      <c r="E97" s="4"/>
      <c r="F97" s="4">
        <v>97.0</v>
      </c>
      <c r="H97" s="4"/>
      <c r="I97" s="21" t="b">
        <v>1</v>
      </c>
      <c r="L97" s="31" t="s">
        <v>245</v>
      </c>
      <c r="N97" s="4"/>
      <c r="S97" s="4">
        <v>10.0</v>
      </c>
      <c r="W97" s="4" t="str">
        <f>IFERROR(__xludf.DUMMYFUNCTION("""COMPUTED_VALUE"""),"yes_no_na2")</f>
        <v>yes_no_na2</v>
      </c>
      <c r="X97" s="4"/>
      <c r="Y97" s="4"/>
    </row>
    <row r="98" ht="15.75" customHeight="1">
      <c r="A98" s="4" t="s">
        <v>48</v>
      </c>
      <c r="B98" s="4" t="s">
        <v>246</v>
      </c>
      <c r="C98" s="4" t="s">
        <v>131</v>
      </c>
      <c r="D98" s="4"/>
      <c r="E98" s="4"/>
      <c r="F98" s="4">
        <v>98.0</v>
      </c>
      <c r="H98" s="4"/>
      <c r="I98" s="4"/>
      <c r="N98" s="4"/>
      <c r="S98" s="4">
        <v>9.0</v>
      </c>
      <c r="W98" s="4"/>
      <c r="X98" s="4" t="s">
        <v>32</v>
      </c>
      <c r="Y98" s="4"/>
    </row>
    <row r="99" ht="15.75" customHeight="1">
      <c r="A99" s="31" t="s">
        <v>42</v>
      </c>
      <c r="B99" s="31" t="s">
        <v>247</v>
      </c>
      <c r="C99" s="31" t="s">
        <v>248</v>
      </c>
      <c r="D99" s="4"/>
      <c r="E99" s="4"/>
      <c r="F99" s="4">
        <v>99.0</v>
      </c>
      <c r="H99" s="4"/>
      <c r="I99" s="4"/>
      <c r="N99" s="4"/>
      <c r="S99" s="4">
        <v>6.0</v>
      </c>
      <c r="W99" s="4"/>
      <c r="X99" s="4" t="s">
        <v>32</v>
      </c>
      <c r="Y99" s="4"/>
    </row>
    <row r="100" ht="15.75" customHeight="1">
      <c r="A100" s="31" t="s">
        <v>126</v>
      </c>
      <c r="B100" s="31" t="s">
        <v>249</v>
      </c>
      <c r="C100" s="31" t="s">
        <v>250</v>
      </c>
      <c r="D100" s="4"/>
      <c r="E100" s="4"/>
      <c r="F100" s="4">
        <v>100.0</v>
      </c>
      <c r="H100" s="4"/>
      <c r="I100" s="4"/>
      <c r="L100" s="31" t="s">
        <v>251</v>
      </c>
      <c r="N100" s="4"/>
      <c r="S100" s="4">
        <v>9.0</v>
      </c>
      <c r="W100" s="4" t="str">
        <f>IFERROR(__xludf.DUMMYFUNCTION("""COMPUTED_VALUE"""),"yes_no_na2")</f>
        <v>yes_no_na2</v>
      </c>
      <c r="X100" s="4"/>
      <c r="Y100" s="4"/>
    </row>
    <row r="101" ht="15.75" customHeight="1">
      <c r="A101" s="4" t="s">
        <v>48</v>
      </c>
      <c r="B101" s="31" t="s">
        <v>252</v>
      </c>
      <c r="C101" s="31" t="s">
        <v>131</v>
      </c>
      <c r="D101" s="4"/>
      <c r="E101" s="4"/>
      <c r="F101" s="4">
        <v>101.0</v>
      </c>
      <c r="H101" s="4"/>
      <c r="I101" s="4"/>
      <c r="N101" s="4"/>
      <c r="S101" s="4">
        <v>9.0</v>
      </c>
      <c r="W101" s="4"/>
      <c r="X101" s="4" t="s">
        <v>32</v>
      </c>
      <c r="Y101" s="4"/>
    </row>
    <row r="102" ht="15.75" customHeight="1">
      <c r="A102" s="31" t="s">
        <v>126</v>
      </c>
      <c r="B102" s="31" t="s">
        <v>253</v>
      </c>
      <c r="C102" s="31" t="s">
        <v>254</v>
      </c>
      <c r="D102" s="4"/>
      <c r="E102" s="4"/>
      <c r="F102" s="4">
        <v>102.0</v>
      </c>
      <c r="H102" s="4"/>
      <c r="I102" s="4"/>
      <c r="L102" s="31" t="s">
        <v>255</v>
      </c>
      <c r="N102" s="4"/>
      <c r="S102" s="4">
        <v>10.0</v>
      </c>
      <c r="W102" s="4" t="str">
        <f>IFERROR(__xludf.DUMMYFUNCTION("""COMPUTED_VALUE"""),"yes_no_na2")</f>
        <v>yes_no_na2</v>
      </c>
      <c r="X102" s="4"/>
      <c r="Y102" s="4"/>
    </row>
    <row r="103" ht="15.75" customHeight="1">
      <c r="A103" s="4" t="s">
        <v>48</v>
      </c>
      <c r="B103" s="31" t="s">
        <v>256</v>
      </c>
      <c r="C103" s="31" t="s">
        <v>131</v>
      </c>
      <c r="D103" s="4"/>
      <c r="E103" s="4"/>
      <c r="F103" s="4">
        <v>103.0</v>
      </c>
      <c r="H103" s="4"/>
      <c r="I103" s="4"/>
      <c r="N103" s="4"/>
      <c r="S103" s="4">
        <v>9.0</v>
      </c>
      <c r="W103" s="4"/>
      <c r="X103" s="4" t="s">
        <v>32</v>
      </c>
      <c r="Y103" s="4"/>
    </row>
    <row r="104" ht="15.75" customHeight="1">
      <c r="A104" s="31" t="s">
        <v>181</v>
      </c>
      <c r="B104" s="31" t="s">
        <v>257</v>
      </c>
      <c r="C104" s="31" t="s">
        <v>258</v>
      </c>
      <c r="D104" s="4"/>
      <c r="E104" s="4"/>
      <c r="F104" s="4">
        <v>104.0</v>
      </c>
      <c r="H104" s="4"/>
      <c r="I104" s="4"/>
      <c r="L104" s="31" t="s">
        <v>259</v>
      </c>
      <c r="N104" s="4"/>
      <c r="S104" s="4">
        <v>9.0</v>
      </c>
      <c r="W104" s="4" t="str">
        <f>IFERROR(__xludf.DUMMYFUNCTION("""COMPUTED_VALUE"""),"yes_no_na3")</f>
        <v>yes_no_na3</v>
      </c>
      <c r="X104" s="4"/>
      <c r="Y104" s="4"/>
    </row>
    <row r="105" ht="15.75" customHeight="1">
      <c r="A105" s="4" t="s">
        <v>48</v>
      </c>
      <c r="B105" s="31" t="s">
        <v>260</v>
      </c>
      <c r="C105" s="31" t="s">
        <v>131</v>
      </c>
      <c r="D105" s="4"/>
      <c r="E105" s="4"/>
      <c r="F105" s="4">
        <v>105.0</v>
      </c>
      <c r="H105" s="4"/>
      <c r="I105" s="4"/>
      <c r="N105" s="4"/>
      <c r="S105" s="4">
        <v>9.0</v>
      </c>
      <c r="W105" s="4"/>
      <c r="X105" s="4" t="s">
        <v>32</v>
      </c>
      <c r="Y105" s="4"/>
    </row>
    <row r="106" ht="15.75" customHeight="1">
      <c r="A106" s="31" t="s">
        <v>181</v>
      </c>
      <c r="B106" s="31" t="s">
        <v>261</v>
      </c>
      <c r="C106" s="31" t="s">
        <v>262</v>
      </c>
      <c r="D106" s="4"/>
      <c r="E106" s="4"/>
      <c r="F106" s="4">
        <v>106.0</v>
      </c>
      <c r="H106" s="4"/>
      <c r="I106" s="4"/>
      <c r="L106" s="31" t="s">
        <v>263</v>
      </c>
      <c r="N106" s="4"/>
      <c r="S106" s="4">
        <v>9.0</v>
      </c>
      <c r="W106" s="4" t="str">
        <f>IFERROR(__xludf.DUMMYFUNCTION("""COMPUTED_VALUE"""),"yes_no_na3")</f>
        <v>yes_no_na3</v>
      </c>
      <c r="X106" s="4"/>
      <c r="Y106" s="4"/>
    </row>
    <row r="107" ht="15.75" customHeight="1">
      <c r="A107" s="4" t="s">
        <v>48</v>
      </c>
      <c r="B107" s="31" t="s">
        <v>264</v>
      </c>
      <c r="C107" s="31" t="s">
        <v>131</v>
      </c>
      <c r="D107" s="4"/>
      <c r="E107" s="4"/>
      <c r="F107" s="4">
        <v>107.0</v>
      </c>
      <c r="H107" s="4"/>
      <c r="I107" s="4"/>
      <c r="N107" s="4"/>
      <c r="S107" s="4">
        <v>9.0</v>
      </c>
      <c r="W107" s="4"/>
      <c r="X107" s="4" t="s">
        <v>32</v>
      </c>
      <c r="Y107" s="4"/>
    </row>
    <row r="108" ht="15.75" customHeight="1">
      <c r="A108" s="31" t="s">
        <v>42</v>
      </c>
      <c r="B108" s="31" t="s">
        <v>265</v>
      </c>
      <c r="C108" s="31" t="s">
        <v>266</v>
      </c>
      <c r="D108" s="4"/>
      <c r="E108" s="4"/>
      <c r="F108" s="4">
        <v>108.0</v>
      </c>
      <c r="H108" s="4"/>
      <c r="I108" s="4"/>
      <c r="N108" s="4"/>
      <c r="S108" s="4">
        <v>6.0</v>
      </c>
      <c r="W108" s="4"/>
      <c r="X108" s="4" t="s">
        <v>32</v>
      </c>
      <c r="Y108" s="4"/>
    </row>
    <row r="109" ht="15.75" customHeight="1">
      <c r="A109" s="31" t="s">
        <v>181</v>
      </c>
      <c r="B109" s="31" t="s">
        <v>267</v>
      </c>
      <c r="C109" s="31" t="s">
        <v>268</v>
      </c>
      <c r="D109" s="4"/>
      <c r="E109" s="4"/>
      <c r="F109" s="4">
        <v>109.0</v>
      </c>
      <c r="H109" s="4"/>
      <c r="I109" s="4"/>
      <c r="L109" s="31" t="s">
        <v>269</v>
      </c>
      <c r="N109" s="4"/>
      <c r="S109" s="4">
        <v>13.0</v>
      </c>
      <c r="W109" s="4" t="str">
        <f>IFERROR(__xludf.DUMMYFUNCTION("""COMPUTED_VALUE"""),"yes_no_na3")</f>
        <v>yes_no_na3</v>
      </c>
      <c r="X109" s="4"/>
      <c r="Y109" s="4"/>
    </row>
    <row r="110" ht="15.75" customHeight="1">
      <c r="A110" s="4" t="s">
        <v>48</v>
      </c>
      <c r="B110" s="31" t="s">
        <v>270</v>
      </c>
      <c r="C110" s="31" t="s">
        <v>131</v>
      </c>
      <c r="D110" s="4"/>
      <c r="E110" s="4"/>
      <c r="F110" s="4">
        <v>110.0</v>
      </c>
      <c r="H110" s="4"/>
      <c r="I110" s="4"/>
      <c r="N110" s="4"/>
      <c r="S110" s="4">
        <v>9.0</v>
      </c>
      <c r="W110" s="4"/>
      <c r="X110" s="4" t="s">
        <v>32</v>
      </c>
      <c r="Y110" s="4"/>
    </row>
    <row r="111" ht="15.75" customHeight="1">
      <c r="A111" s="31" t="s">
        <v>132</v>
      </c>
      <c r="B111" s="31" t="s">
        <v>271</v>
      </c>
      <c r="C111" s="31" t="s">
        <v>272</v>
      </c>
      <c r="D111" s="4"/>
      <c r="E111" s="4"/>
      <c r="F111" s="4">
        <v>111.0</v>
      </c>
      <c r="H111" s="4"/>
      <c r="I111" s="4"/>
      <c r="L111" s="31" t="s">
        <v>273</v>
      </c>
      <c r="N111" s="4"/>
      <c r="S111" s="4">
        <v>13.0</v>
      </c>
      <c r="W111" s="4" t="str">
        <f>IFERROR(__xludf.DUMMYFUNCTION("""COMPUTED_VALUE"""),"yes_no_na1")</f>
        <v>yes_no_na1</v>
      </c>
      <c r="X111" s="4"/>
      <c r="Y111" s="4"/>
    </row>
    <row r="112" ht="15.75" customHeight="1">
      <c r="A112" s="4" t="s">
        <v>48</v>
      </c>
      <c r="B112" s="31" t="s">
        <v>274</v>
      </c>
      <c r="C112" s="31" t="s">
        <v>131</v>
      </c>
      <c r="D112" s="4"/>
      <c r="E112" s="4"/>
      <c r="F112" s="4">
        <v>112.0</v>
      </c>
      <c r="H112" s="4"/>
      <c r="I112" s="4"/>
      <c r="N112" s="4"/>
      <c r="S112" s="4">
        <v>9.0</v>
      </c>
      <c r="W112" s="4"/>
      <c r="X112" s="4" t="s">
        <v>32</v>
      </c>
      <c r="Y112" s="4"/>
    </row>
    <row r="113" ht="15.75" customHeight="1">
      <c r="A113" s="31" t="s">
        <v>132</v>
      </c>
      <c r="B113" s="31" t="s">
        <v>275</v>
      </c>
      <c r="C113" s="31" t="s">
        <v>276</v>
      </c>
      <c r="D113" s="4"/>
      <c r="E113" s="4"/>
      <c r="F113" s="4">
        <v>113.0</v>
      </c>
      <c r="H113" s="4"/>
      <c r="I113" s="4"/>
      <c r="L113" s="31" t="s">
        <v>277</v>
      </c>
      <c r="N113" s="4"/>
      <c r="S113" s="4">
        <v>13.0</v>
      </c>
      <c r="W113" s="4" t="str">
        <f>IFERROR(__xludf.DUMMYFUNCTION("""COMPUTED_VALUE"""),"yes_no_na1")</f>
        <v>yes_no_na1</v>
      </c>
      <c r="X113" s="4"/>
      <c r="Y113" s="4"/>
    </row>
    <row r="114" ht="15.75" customHeight="1">
      <c r="A114" s="4" t="s">
        <v>48</v>
      </c>
      <c r="B114" s="31" t="s">
        <v>278</v>
      </c>
      <c r="C114" s="31" t="s">
        <v>131</v>
      </c>
      <c r="D114" s="4"/>
      <c r="E114" s="4"/>
      <c r="F114" s="4">
        <v>114.0</v>
      </c>
      <c r="H114" s="4"/>
      <c r="I114" s="4"/>
      <c r="N114" s="4"/>
      <c r="S114" s="4">
        <v>9.0</v>
      </c>
      <c r="W114" s="4"/>
      <c r="X114" s="4" t="s">
        <v>32</v>
      </c>
      <c r="Y114" s="4"/>
    </row>
    <row r="115" ht="15.75" customHeight="1">
      <c r="A115" s="31" t="s">
        <v>42</v>
      </c>
      <c r="B115" s="31" t="s">
        <v>279</v>
      </c>
      <c r="C115" s="31" t="s">
        <v>280</v>
      </c>
      <c r="D115" s="4"/>
      <c r="E115" s="4"/>
      <c r="F115" s="4">
        <v>115.0</v>
      </c>
      <c r="H115" s="4"/>
      <c r="I115" s="4"/>
      <c r="N115" s="4"/>
      <c r="S115" s="4">
        <v>6.0</v>
      </c>
      <c r="W115" s="4"/>
      <c r="X115" s="4" t="s">
        <v>32</v>
      </c>
      <c r="Y115" s="4"/>
    </row>
    <row r="116" ht="15.75" customHeight="1">
      <c r="A116" s="49" t="s">
        <v>33</v>
      </c>
      <c r="B116" s="49" t="s">
        <v>281</v>
      </c>
      <c r="C116" s="50" t="s">
        <v>282</v>
      </c>
      <c r="D116" s="49"/>
      <c r="E116" s="49"/>
      <c r="F116" s="49">
        <v>116.0</v>
      </c>
      <c r="G116" s="55"/>
      <c r="H116" s="49"/>
      <c r="I116" s="49"/>
      <c r="J116" s="55"/>
      <c r="K116" s="55"/>
      <c r="L116" s="55"/>
      <c r="M116" s="50" t="s">
        <v>283</v>
      </c>
      <c r="N116" s="49"/>
      <c r="O116" s="55"/>
      <c r="P116" s="55"/>
      <c r="Q116" s="55"/>
      <c r="R116" s="55"/>
      <c r="S116" s="49">
        <v>9.0</v>
      </c>
      <c r="T116" s="55"/>
      <c r="U116" s="55"/>
      <c r="V116" s="55"/>
      <c r="W116" s="49"/>
      <c r="X116" s="49" t="s">
        <v>32</v>
      </c>
      <c r="Y116" s="49"/>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row>
    <row r="117" ht="15.75" customHeight="1">
      <c r="A117" s="56" t="s">
        <v>98</v>
      </c>
      <c r="B117" s="56"/>
      <c r="C117" s="56"/>
      <c r="D117" s="56"/>
      <c r="E117" s="56"/>
      <c r="F117" s="56">
        <v>117.0</v>
      </c>
      <c r="G117" s="56"/>
      <c r="H117" s="56"/>
      <c r="I117" s="56"/>
      <c r="J117" s="56"/>
      <c r="K117" s="56"/>
      <c r="L117" s="56"/>
      <c r="M117" s="56"/>
      <c r="N117" s="56"/>
      <c r="O117" s="56"/>
      <c r="P117" s="56"/>
      <c r="Q117" s="56"/>
      <c r="R117" s="56"/>
      <c r="S117" s="56"/>
      <c r="T117" s="56"/>
      <c r="U117" s="56"/>
      <c r="V117" s="56"/>
      <c r="W117" s="56"/>
      <c r="X117" s="56" t="s">
        <v>32</v>
      </c>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row>
    <row r="118" ht="15.75" customHeight="1">
      <c r="A118" s="58" t="s">
        <v>39</v>
      </c>
      <c r="B118" s="58" t="s">
        <v>284</v>
      </c>
      <c r="C118" s="59" t="s">
        <v>285</v>
      </c>
      <c r="D118" s="58"/>
      <c r="E118" s="58"/>
      <c r="F118" s="58">
        <v>118.0</v>
      </c>
      <c r="G118" s="58"/>
      <c r="H118" s="58"/>
      <c r="I118" s="58"/>
      <c r="J118" s="58"/>
      <c r="K118" s="58"/>
      <c r="L118" s="58"/>
      <c r="M118" s="58"/>
      <c r="N118" s="58"/>
      <c r="O118" s="58"/>
      <c r="P118" s="58"/>
      <c r="Q118" s="58"/>
      <c r="R118" s="58"/>
      <c r="S118" s="58">
        <v>10.0</v>
      </c>
      <c r="T118" s="58"/>
      <c r="U118" s="58"/>
      <c r="V118" s="58"/>
      <c r="W118" s="58"/>
      <c r="X118" s="58" t="s">
        <v>32</v>
      </c>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row>
    <row r="119" ht="15.75" customHeight="1">
      <c r="A119" s="4" t="s">
        <v>181</v>
      </c>
      <c r="B119" s="31" t="s">
        <v>286</v>
      </c>
      <c r="C119" s="31" t="s">
        <v>287</v>
      </c>
      <c r="D119" s="4"/>
      <c r="E119" s="4"/>
      <c r="F119" s="4">
        <v>119.0</v>
      </c>
      <c r="H119" s="4"/>
      <c r="I119" s="21" t="b">
        <v>1</v>
      </c>
      <c r="L119" s="31" t="s">
        <v>288</v>
      </c>
      <c r="N119" s="4"/>
      <c r="S119" s="4">
        <v>9.0</v>
      </c>
      <c r="W119" s="4" t="str">
        <f>IFERROR(__xludf.DUMMYFUNCTION("""COMPUTED_VALUE"""),"yes_no_na3")</f>
        <v>yes_no_na3</v>
      </c>
      <c r="X119" s="4"/>
      <c r="Y119" s="4"/>
    </row>
    <row r="120" ht="15.75" customHeight="1">
      <c r="A120" s="4" t="s">
        <v>48</v>
      </c>
      <c r="B120" s="4" t="s">
        <v>289</v>
      </c>
      <c r="C120" s="4" t="s">
        <v>131</v>
      </c>
      <c r="D120" s="4"/>
      <c r="E120" s="4"/>
      <c r="F120" s="4">
        <v>120.0</v>
      </c>
      <c r="H120" s="4"/>
      <c r="I120" s="4"/>
      <c r="N120" s="4"/>
      <c r="S120" s="4">
        <v>9.0</v>
      </c>
      <c r="W120" s="4"/>
      <c r="X120" s="4" t="s">
        <v>32</v>
      </c>
      <c r="Y120" s="4"/>
    </row>
    <row r="121" ht="15.75" customHeight="1">
      <c r="A121" s="4" t="s">
        <v>42</v>
      </c>
      <c r="B121" s="4" t="s">
        <v>290</v>
      </c>
      <c r="C121" s="31" t="s">
        <v>291</v>
      </c>
      <c r="D121" s="4"/>
      <c r="E121" s="4"/>
      <c r="F121" s="4">
        <v>121.0</v>
      </c>
      <c r="H121" s="4"/>
      <c r="I121" s="4"/>
      <c r="N121" s="4"/>
      <c r="S121" s="4">
        <v>6.0</v>
      </c>
      <c r="W121" s="4"/>
      <c r="X121" s="4" t="s">
        <v>32</v>
      </c>
      <c r="Y121" s="4"/>
    </row>
    <row r="122" ht="15.75" customHeight="1">
      <c r="A122" s="4" t="s">
        <v>126</v>
      </c>
      <c r="B122" s="31" t="s">
        <v>292</v>
      </c>
      <c r="C122" s="31" t="s">
        <v>293</v>
      </c>
      <c r="D122" s="4"/>
      <c r="E122" s="4"/>
      <c r="F122" s="4">
        <v>122.0</v>
      </c>
      <c r="H122" s="4"/>
      <c r="I122" s="21" t="b">
        <v>1</v>
      </c>
      <c r="L122" s="31" t="s">
        <v>294</v>
      </c>
      <c r="N122" s="4"/>
      <c r="S122" s="4">
        <v>9.0</v>
      </c>
      <c r="W122" s="4" t="str">
        <f>IFERROR(__xludf.DUMMYFUNCTION("""COMPUTED_VALUE"""),"yes_no_na2")</f>
        <v>yes_no_na2</v>
      </c>
      <c r="X122" s="4"/>
      <c r="Y122" s="4"/>
    </row>
    <row r="123" ht="15.75" customHeight="1">
      <c r="A123" s="4" t="s">
        <v>48</v>
      </c>
      <c r="B123" s="4" t="s">
        <v>295</v>
      </c>
      <c r="C123" s="4" t="s">
        <v>131</v>
      </c>
      <c r="D123" s="4"/>
      <c r="E123" s="4"/>
      <c r="F123" s="4">
        <v>123.0</v>
      </c>
      <c r="H123" s="4"/>
      <c r="I123" s="4"/>
      <c r="N123" s="4"/>
      <c r="S123" s="4">
        <v>9.0</v>
      </c>
      <c r="W123" s="4"/>
      <c r="X123" s="4" t="s">
        <v>32</v>
      </c>
      <c r="Y123" s="4"/>
    </row>
    <row r="124" ht="15.75" customHeight="1">
      <c r="A124" s="4" t="s">
        <v>126</v>
      </c>
      <c r="B124" s="31" t="s">
        <v>296</v>
      </c>
      <c r="C124" s="31" t="s">
        <v>297</v>
      </c>
      <c r="D124" s="4"/>
      <c r="E124" s="4"/>
      <c r="F124" s="4">
        <v>124.0</v>
      </c>
      <c r="H124" s="4"/>
      <c r="I124" s="21" t="b">
        <v>1</v>
      </c>
      <c r="L124" s="31" t="s">
        <v>298</v>
      </c>
      <c r="N124" s="4"/>
      <c r="S124" s="4">
        <v>7.0</v>
      </c>
      <c r="W124" s="4" t="str">
        <f>IFERROR(__xludf.DUMMYFUNCTION("""COMPUTED_VALUE"""),"yes_no_na2")</f>
        <v>yes_no_na2</v>
      </c>
      <c r="X124" s="4"/>
      <c r="Y124" s="4"/>
    </row>
    <row r="125" ht="15.75" customHeight="1">
      <c r="A125" s="4" t="s">
        <v>48</v>
      </c>
      <c r="B125" s="4" t="s">
        <v>299</v>
      </c>
      <c r="C125" s="4" t="s">
        <v>131</v>
      </c>
      <c r="D125" s="4"/>
      <c r="E125" s="4"/>
      <c r="F125" s="4">
        <v>125.0</v>
      </c>
      <c r="H125" s="4"/>
      <c r="I125" s="4"/>
      <c r="N125" s="4"/>
      <c r="S125" s="4">
        <v>9.0</v>
      </c>
      <c r="W125" s="4"/>
      <c r="X125" s="4" t="s">
        <v>32</v>
      </c>
      <c r="Y125" s="4"/>
    </row>
    <row r="126" ht="15.75" customHeight="1">
      <c r="A126" s="31" t="s">
        <v>42</v>
      </c>
      <c r="B126" s="31" t="s">
        <v>300</v>
      </c>
      <c r="C126" s="31" t="s">
        <v>301</v>
      </c>
      <c r="D126" s="4"/>
      <c r="E126" s="4"/>
      <c r="F126" s="4">
        <v>126.0</v>
      </c>
      <c r="H126" s="4"/>
      <c r="I126" s="4"/>
      <c r="N126" s="4"/>
      <c r="S126" s="4">
        <v>6.0</v>
      </c>
      <c r="W126" s="4"/>
      <c r="X126" s="4" t="s">
        <v>32</v>
      </c>
      <c r="Y126" s="4"/>
    </row>
    <row r="127" ht="15.75" customHeight="1">
      <c r="A127" s="4" t="s">
        <v>126</v>
      </c>
      <c r="B127" s="31" t="s">
        <v>302</v>
      </c>
      <c r="C127" s="31" t="s">
        <v>303</v>
      </c>
      <c r="D127" s="4"/>
      <c r="E127" s="4"/>
      <c r="F127" s="4">
        <v>127.0</v>
      </c>
      <c r="H127" s="4"/>
      <c r="I127" s="21" t="b">
        <v>1</v>
      </c>
      <c r="L127" s="31" t="s">
        <v>304</v>
      </c>
      <c r="N127" s="4"/>
      <c r="S127" s="4">
        <v>9.0</v>
      </c>
      <c r="W127" s="4" t="str">
        <f>IFERROR(__xludf.DUMMYFUNCTION("""COMPUTED_VALUE"""),"yes_no_na2")</f>
        <v>yes_no_na2</v>
      </c>
      <c r="X127" s="4"/>
      <c r="Y127" s="4"/>
    </row>
    <row r="128" ht="15.75" customHeight="1">
      <c r="A128" s="4" t="s">
        <v>48</v>
      </c>
      <c r="B128" s="31" t="s">
        <v>305</v>
      </c>
      <c r="C128" s="4" t="s">
        <v>131</v>
      </c>
      <c r="D128" s="4"/>
      <c r="E128" s="4"/>
      <c r="F128" s="4">
        <v>128.0</v>
      </c>
      <c r="H128" s="4"/>
      <c r="I128" s="4"/>
      <c r="N128" s="4"/>
      <c r="S128" s="4">
        <v>9.0</v>
      </c>
      <c r="W128" s="4"/>
      <c r="X128" s="4" t="s">
        <v>32</v>
      </c>
      <c r="Y128" s="4"/>
    </row>
    <row r="129" ht="15.75" customHeight="1">
      <c r="A129" s="4" t="s">
        <v>42</v>
      </c>
      <c r="B129" s="4" t="s">
        <v>306</v>
      </c>
      <c r="C129" s="31" t="s">
        <v>307</v>
      </c>
      <c r="D129" s="4"/>
      <c r="E129" s="4"/>
      <c r="F129" s="4">
        <v>129.0</v>
      </c>
      <c r="H129" s="4"/>
      <c r="I129" s="4"/>
      <c r="N129" s="4"/>
      <c r="S129" s="4">
        <v>6.0</v>
      </c>
      <c r="W129" s="4"/>
      <c r="X129" s="4" t="s">
        <v>32</v>
      </c>
      <c r="Y129" s="4"/>
    </row>
    <row r="130" ht="15.75" customHeight="1">
      <c r="A130" s="4" t="s">
        <v>126</v>
      </c>
      <c r="B130" s="31" t="s">
        <v>308</v>
      </c>
      <c r="C130" s="31" t="s">
        <v>309</v>
      </c>
      <c r="D130" s="4"/>
      <c r="E130" s="4"/>
      <c r="F130" s="4">
        <v>130.0</v>
      </c>
      <c r="H130" s="4"/>
      <c r="I130" s="21" t="b">
        <v>1</v>
      </c>
      <c r="L130" s="31" t="s">
        <v>310</v>
      </c>
      <c r="N130" s="4"/>
      <c r="S130" s="4">
        <v>8.0</v>
      </c>
      <c r="W130" s="4" t="str">
        <f>IFERROR(__xludf.DUMMYFUNCTION("""COMPUTED_VALUE"""),"yes_no_na2")</f>
        <v>yes_no_na2</v>
      </c>
      <c r="X130" s="4"/>
      <c r="Y130" s="4"/>
    </row>
    <row r="131" ht="15.75" customHeight="1">
      <c r="A131" s="4" t="s">
        <v>48</v>
      </c>
      <c r="B131" s="4" t="s">
        <v>311</v>
      </c>
      <c r="C131" s="4" t="s">
        <v>131</v>
      </c>
      <c r="D131" s="4"/>
      <c r="E131" s="4"/>
      <c r="F131" s="4">
        <v>131.0</v>
      </c>
      <c r="H131" s="4"/>
      <c r="I131" s="4"/>
      <c r="N131" s="4"/>
      <c r="S131" s="4">
        <v>9.0</v>
      </c>
      <c r="W131" s="4"/>
      <c r="X131" s="4" t="s">
        <v>32</v>
      </c>
      <c r="Y131" s="4"/>
    </row>
    <row r="132" ht="15.75" customHeight="1">
      <c r="A132" s="4" t="s">
        <v>132</v>
      </c>
      <c r="B132" s="31" t="s">
        <v>312</v>
      </c>
      <c r="C132" s="31" t="s">
        <v>313</v>
      </c>
      <c r="D132" s="4"/>
      <c r="E132" s="4"/>
      <c r="F132" s="4">
        <v>132.0</v>
      </c>
      <c r="H132" s="4"/>
      <c r="I132" s="21" t="b">
        <v>1</v>
      </c>
      <c r="L132" s="31" t="s">
        <v>314</v>
      </c>
      <c r="N132" s="4"/>
      <c r="S132" s="4">
        <v>9.0</v>
      </c>
      <c r="W132" s="4" t="str">
        <f>IFERROR(__xludf.DUMMYFUNCTION("""COMPUTED_VALUE"""),"yes_no_na1")</f>
        <v>yes_no_na1</v>
      </c>
      <c r="X132" s="4"/>
      <c r="Y132" s="4"/>
    </row>
    <row r="133" ht="15.75" customHeight="1">
      <c r="A133" s="4" t="s">
        <v>48</v>
      </c>
      <c r="B133" s="4" t="s">
        <v>315</v>
      </c>
      <c r="C133" s="4" t="s">
        <v>131</v>
      </c>
      <c r="D133" s="4"/>
      <c r="E133" s="4"/>
      <c r="F133" s="4">
        <v>133.0</v>
      </c>
      <c r="H133" s="4"/>
      <c r="I133" s="4"/>
      <c r="N133" s="4"/>
      <c r="S133" s="4">
        <v>9.0</v>
      </c>
      <c r="W133" s="4"/>
      <c r="X133" s="4" t="s">
        <v>32</v>
      </c>
      <c r="Y133" s="4"/>
    </row>
    <row r="134" ht="15.75" customHeight="1">
      <c r="A134" s="31" t="s">
        <v>126</v>
      </c>
      <c r="B134" s="31" t="s">
        <v>316</v>
      </c>
      <c r="C134" s="31" t="s">
        <v>317</v>
      </c>
      <c r="D134" s="4"/>
      <c r="E134" s="4"/>
      <c r="F134" s="4">
        <v>134.0</v>
      </c>
      <c r="H134" s="4"/>
      <c r="I134" s="21" t="b">
        <v>1</v>
      </c>
      <c r="L134" s="31" t="s">
        <v>318</v>
      </c>
      <c r="N134" s="4"/>
      <c r="S134" s="4">
        <v>8.0</v>
      </c>
      <c r="W134" s="4" t="str">
        <f>IFERROR(__xludf.DUMMYFUNCTION("""COMPUTED_VALUE"""),"yes_no_na2")</f>
        <v>yes_no_na2</v>
      </c>
      <c r="X134" s="4"/>
      <c r="Y134" s="4"/>
    </row>
    <row r="135" ht="15.75" customHeight="1">
      <c r="A135" s="4" t="s">
        <v>48</v>
      </c>
      <c r="B135" s="4" t="s">
        <v>319</v>
      </c>
      <c r="C135" s="4" t="s">
        <v>131</v>
      </c>
      <c r="D135" s="4"/>
      <c r="E135" s="4"/>
      <c r="F135" s="4">
        <v>135.0</v>
      </c>
      <c r="H135" s="4"/>
      <c r="I135" s="4"/>
      <c r="N135" s="4"/>
      <c r="S135" s="4">
        <v>9.0</v>
      </c>
      <c r="W135" s="4"/>
      <c r="X135" s="4" t="s">
        <v>32</v>
      </c>
      <c r="Y135" s="4"/>
    </row>
    <row r="136" ht="15.75" customHeight="1">
      <c r="A136" s="31" t="s">
        <v>126</v>
      </c>
      <c r="B136" s="31" t="s">
        <v>320</v>
      </c>
      <c r="C136" s="31" t="s">
        <v>321</v>
      </c>
      <c r="D136" s="4"/>
      <c r="E136" s="4"/>
      <c r="F136" s="4">
        <v>136.0</v>
      </c>
      <c r="H136" s="4"/>
      <c r="I136" s="21" t="b">
        <v>1</v>
      </c>
      <c r="L136" s="31" t="s">
        <v>322</v>
      </c>
      <c r="N136" s="4"/>
      <c r="S136" s="4">
        <v>11.0</v>
      </c>
      <c r="W136" s="4" t="str">
        <f>IFERROR(__xludf.DUMMYFUNCTION("""COMPUTED_VALUE"""),"yes_no_na2")</f>
        <v>yes_no_na2</v>
      </c>
      <c r="X136" s="4"/>
      <c r="Y136" s="4"/>
    </row>
    <row r="137" ht="15.75" customHeight="1">
      <c r="A137" s="4" t="s">
        <v>48</v>
      </c>
      <c r="B137" s="4" t="s">
        <v>323</v>
      </c>
      <c r="C137" s="4" t="s">
        <v>131</v>
      </c>
      <c r="D137" s="4"/>
      <c r="E137" s="4"/>
      <c r="F137" s="4">
        <v>137.0</v>
      </c>
      <c r="H137" s="4"/>
      <c r="I137" s="4"/>
      <c r="N137" s="4"/>
      <c r="S137" s="4">
        <v>9.0</v>
      </c>
      <c r="W137" s="4"/>
      <c r="X137" s="4" t="s">
        <v>32</v>
      </c>
      <c r="Y137" s="4"/>
    </row>
    <row r="138" ht="15.75" customHeight="1">
      <c r="A138" s="31" t="s">
        <v>126</v>
      </c>
      <c r="B138" s="31" t="s">
        <v>324</v>
      </c>
      <c r="C138" s="31" t="s">
        <v>325</v>
      </c>
      <c r="D138" s="4"/>
      <c r="E138" s="4"/>
      <c r="F138" s="4">
        <v>138.0</v>
      </c>
      <c r="H138" s="4"/>
      <c r="I138" s="4"/>
      <c r="L138" s="31" t="s">
        <v>326</v>
      </c>
      <c r="N138" s="4"/>
      <c r="S138" s="4">
        <v>11.0</v>
      </c>
      <c r="W138" s="4" t="str">
        <f>IFERROR(__xludf.DUMMYFUNCTION("""COMPUTED_VALUE"""),"yes_no_na2")</f>
        <v>yes_no_na2</v>
      </c>
      <c r="X138" s="4"/>
      <c r="Y138" s="4"/>
    </row>
    <row r="139" ht="15.75" customHeight="1">
      <c r="A139" s="4" t="s">
        <v>48</v>
      </c>
      <c r="B139" s="31" t="s">
        <v>327</v>
      </c>
      <c r="C139" s="31" t="s">
        <v>131</v>
      </c>
      <c r="D139" s="4"/>
      <c r="E139" s="4"/>
      <c r="F139" s="4">
        <v>139.0</v>
      </c>
      <c r="H139" s="4"/>
      <c r="I139" s="4"/>
      <c r="N139" s="4"/>
      <c r="S139" s="4">
        <v>10.0</v>
      </c>
      <c r="W139" s="4"/>
      <c r="X139" s="4" t="s">
        <v>32</v>
      </c>
      <c r="Y139" s="4"/>
    </row>
    <row r="140" ht="15.75" customHeight="1">
      <c r="A140" s="4" t="s">
        <v>42</v>
      </c>
      <c r="B140" s="4" t="s">
        <v>328</v>
      </c>
      <c r="C140" s="31" t="s">
        <v>329</v>
      </c>
      <c r="D140" s="4"/>
      <c r="E140" s="4"/>
      <c r="F140" s="4">
        <v>140.0</v>
      </c>
      <c r="H140" s="4"/>
      <c r="I140" s="4"/>
      <c r="N140" s="4"/>
      <c r="S140" s="4">
        <v>6.0</v>
      </c>
      <c r="W140" s="4"/>
      <c r="X140" s="4" t="s">
        <v>32</v>
      </c>
      <c r="Y140" s="4"/>
    </row>
    <row r="141" ht="15.75" customHeight="1">
      <c r="A141" s="31" t="s">
        <v>126</v>
      </c>
      <c r="B141" s="31" t="s">
        <v>330</v>
      </c>
      <c r="C141" s="31" t="s">
        <v>331</v>
      </c>
      <c r="D141" s="4"/>
      <c r="E141" s="4"/>
      <c r="F141" s="4">
        <v>141.0</v>
      </c>
      <c r="H141" s="4"/>
      <c r="I141" s="21" t="b">
        <v>1</v>
      </c>
      <c r="L141" s="31" t="s">
        <v>332</v>
      </c>
      <c r="N141" s="4"/>
      <c r="S141" s="4">
        <v>10.0</v>
      </c>
      <c r="W141" s="4" t="str">
        <f>IFERROR(__xludf.DUMMYFUNCTION("""COMPUTED_VALUE"""),"yes_no_na2")</f>
        <v>yes_no_na2</v>
      </c>
      <c r="X141" s="4"/>
      <c r="Y141" s="4"/>
    </row>
    <row r="142" ht="15.75" customHeight="1">
      <c r="A142" s="4" t="s">
        <v>48</v>
      </c>
      <c r="B142" s="4" t="s">
        <v>333</v>
      </c>
      <c r="C142" s="4" t="s">
        <v>131</v>
      </c>
      <c r="D142" s="4"/>
      <c r="E142" s="4"/>
      <c r="F142" s="4">
        <v>142.0</v>
      </c>
      <c r="H142" s="4"/>
      <c r="I142" s="4"/>
      <c r="N142" s="4"/>
      <c r="S142" s="4">
        <v>9.0</v>
      </c>
      <c r="W142" s="4"/>
      <c r="X142" s="4" t="s">
        <v>32</v>
      </c>
      <c r="Y142" s="4"/>
    </row>
    <row r="143" ht="15.75" customHeight="1">
      <c r="A143" s="31" t="s">
        <v>132</v>
      </c>
      <c r="B143" s="31" t="s">
        <v>334</v>
      </c>
      <c r="C143" s="31" t="s">
        <v>335</v>
      </c>
      <c r="D143" s="4"/>
      <c r="E143" s="4"/>
      <c r="F143" s="4">
        <v>143.0</v>
      </c>
      <c r="H143" s="4"/>
      <c r="I143" s="21" t="b">
        <v>1</v>
      </c>
      <c r="L143" s="31" t="s">
        <v>336</v>
      </c>
      <c r="N143" s="4"/>
      <c r="S143" s="4">
        <v>9.0</v>
      </c>
      <c r="W143" s="4" t="str">
        <f>IFERROR(__xludf.DUMMYFUNCTION("""COMPUTED_VALUE"""),"yes_no_na1")</f>
        <v>yes_no_na1</v>
      </c>
      <c r="X143" s="4"/>
      <c r="Y143" s="4"/>
    </row>
    <row r="144" ht="15.75" customHeight="1">
      <c r="A144" s="4" t="s">
        <v>48</v>
      </c>
      <c r="B144" s="4" t="s">
        <v>337</v>
      </c>
      <c r="C144" s="4" t="s">
        <v>131</v>
      </c>
      <c r="D144" s="4"/>
      <c r="E144" s="4"/>
      <c r="F144" s="4">
        <v>144.0</v>
      </c>
      <c r="H144" s="4"/>
      <c r="I144" s="4"/>
      <c r="N144" s="4"/>
      <c r="S144" s="4">
        <v>9.0</v>
      </c>
      <c r="W144" s="4"/>
      <c r="X144" s="4" t="s">
        <v>32</v>
      </c>
      <c r="Y144" s="4"/>
    </row>
    <row r="145" ht="15.75" customHeight="1">
      <c r="A145" s="31" t="s">
        <v>132</v>
      </c>
      <c r="B145" s="31" t="s">
        <v>338</v>
      </c>
      <c r="C145" s="31" t="s">
        <v>339</v>
      </c>
      <c r="D145" s="4"/>
      <c r="E145" s="4"/>
      <c r="F145" s="4">
        <v>145.0</v>
      </c>
      <c r="H145" s="4"/>
      <c r="I145" s="21" t="b">
        <v>1</v>
      </c>
      <c r="L145" s="31" t="s">
        <v>340</v>
      </c>
      <c r="N145" s="4"/>
      <c r="S145" s="4">
        <v>9.0</v>
      </c>
      <c r="W145" s="4" t="str">
        <f>IFERROR(__xludf.DUMMYFUNCTION("""COMPUTED_VALUE"""),"yes_no_na1")</f>
        <v>yes_no_na1</v>
      </c>
      <c r="X145" s="4"/>
      <c r="Y145" s="4"/>
    </row>
    <row r="146" ht="15.75" customHeight="1">
      <c r="A146" s="4" t="s">
        <v>48</v>
      </c>
      <c r="B146" s="4" t="s">
        <v>341</v>
      </c>
      <c r="C146" s="4" t="s">
        <v>131</v>
      </c>
      <c r="D146" s="4"/>
      <c r="E146" s="4"/>
      <c r="F146" s="4">
        <v>146.0</v>
      </c>
      <c r="H146" s="4"/>
      <c r="I146" s="4"/>
      <c r="N146" s="4"/>
      <c r="S146" s="4">
        <v>9.0</v>
      </c>
      <c r="W146" s="4"/>
      <c r="X146" s="4" t="s">
        <v>32</v>
      </c>
      <c r="Y146" s="4"/>
    </row>
    <row r="147" ht="15.75" customHeight="1">
      <c r="A147" s="31" t="s">
        <v>42</v>
      </c>
      <c r="B147" s="31" t="s">
        <v>342</v>
      </c>
      <c r="C147" s="31" t="s">
        <v>343</v>
      </c>
      <c r="D147" s="4"/>
      <c r="E147" s="4"/>
      <c r="F147" s="4">
        <v>147.0</v>
      </c>
      <c r="H147" s="4"/>
      <c r="I147" s="21"/>
      <c r="L147" s="4"/>
      <c r="N147" s="4"/>
      <c r="S147" s="4">
        <v>6.0</v>
      </c>
      <c r="W147" s="4"/>
      <c r="X147" s="4" t="s">
        <v>32</v>
      </c>
      <c r="Y147" s="4"/>
    </row>
    <row r="148" ht="15.75" customHeight="1">
      <c r="A148" s="4" t="s">
        <v>132</v>
      </c>
      <c r="B148" s="31" t="s">
        <v>344</v>
      </c>
      <c r="C148" s="31" t="s">
        <v>345</v>
      </c>
      <c r="D148" s="4"/>
      <c r="E148" s="4"/>
      <c r="F148" s="4">
        <v>148.0</v>
      </c>
      <c r="H148" s="4"/>
      <c r="I148" s="21" t="b">
        <v>1</v>
      </c>
      <c r="L148" s="31" t="s">
        <v>346</v>
      </c>
      <c r="N148" s="4"/>
      <c r="S148" s="4">
        <v>10.0</v>
      </c>
      <c r="W148" s="4" t="str">
        <f>IFERROR(__xludf.DUMMYFUNCTION("""COMPUTED_VALUE"""),"yes_no_na1")</f>
        <v>yes_no_na1</v>
      </c>
      <c r="X148" s="4"/>
      <c r="Y148" s="4"/>
    </row>
    <row r="149" ht="15.75" customHeight="1">
      <c r="A149" s="4" t="s">
        <v>48</v>
      </c>
      <c r="B149" s="4" t="s">
        <v>347</v>
      </c>
      <c r="C149" s="4" t="s">
        <v>131</v>
      </c>
      <c r="D149" s="4"/>
      <c r="E149" s="4"/>
      <c r="F149" s="4">
        <v>149.0</v>
      </c>
      <c r="H149" s="4"/>
      <c r="I149" s="4"/>
      <c r="N149" s="4"/>
      <c r="S149" s="4">
        <v>9.0</v>
      </c>
      <c r="W149" s="4"/>
      <c r="X149" s="4" t="s">
        <v>32</v>
      </c>
      <c r="Y149" s="4"/>
    </row>
    <row r="150" ht="15.75" customHeight="1">
      <c r="A150" s="31" t="s">
        <v>132</v>
      </c>
      <c r="B150" s="31" t="s">
        <v>348</v>
      </c>
      <c r="C150" s="31" t="s">
        <v>349</v>
      </c>
      <c r="D150" s="4"/>
      <c r="E150" s="4"/>
      <c r="F150" s="4">
        <v>150.0</v>
      </c>
      <c r="H150" s="4"/>
      <c r="I150" s="21" t="b">
        <v>1</v>
      </c>
      <c r="L150" s="31" t="s">
        <v>350</v>
      </c>
      <c r="N150" s="4"/>
      <c r="S150" s="4">
        <v>10.0</v>
      </c>
      <c r="W150" s="4" t="str">
        <f>IFERROR(__xludf.DUMMYFUNCTION("""COMPUTED_VALUE"""),"yes_no_na1")</f>
        <v>yes_no_na1</v>
      </c>
      <c r="X150" s="4"/>
      <c r="Y150" s="4"/>
    </row>
    <row r="151" ht="15.75" customHeight="1">
      <c r="A151" s="4" t="s">
        <v>48</v>
      </c>
      <c r="B151" s="4" t="s">
        <v>351</v>
      </c>
      <c r="C151" s="4" t="s">
        <v>131</v>
      </c>
      <c r="D151" s="4"/>
      <c r="E151" s="4"/>
      <c r="F151" s="4">
        <v>151.0</v>
      </c>
      <c r="H151" s="4"/>
      <c r="I151" s="4"/>
      <c r="N151" s="4"/>
      <c r="S151" s="4">
        <v>9.0</v>
      </c>
      <c r="W151" s="4"/>
      <c r="X151" s="4" t="s">
        <v>32</v>
      </c>
      <c r="Y151" s="4"/>
    </row>
    <row r="152" ht="15.75" customHeight="1">
      <c r="A152" s="4" t="s">
        <v>126</v>
      </c>
      <c r="B152" s="31" t="s">
        <v>352</v>
      </c>
      <c r="C152" s="31" t="s">
        <v>353</v>
      </c>
      <c r="D152" s="4"/>
      <c r="E152" s="4"/>
      <c r="F152" s="4">
        <v>152.0</v>
      </c>
      <c r="H152" s="4"/>
      <c r="I152" s="21" t="b">
        <v>1</v>
      </c>
      <c r="L152" s="31" t="s">
        <v>354</v>
      </c>
      <c r="N152" s="4"/>
      <c r="S152" s="4">
        <v>12.0</v>
      </c>
      <c r="W152" s="4" t="str">
        <f>IFERROR(__xludf.DUMMYFUNCTION("""COMPUTED_VALUE"""),"yes_no_na2")</f>
        <v>yes_no_na2</v>
      </c>
      <c r="X152" s="4"/>
      <c r="Y152" s="4"/>
    </row>
    <row r="153" ht="15.75" customHeight="1">
      <c r="A153" s="49" t="s">
        <v>33</v>
      </c>
      <c r="B153" s="50" t="s">
        <v>355</v>
      </c>
      <c r="C153" s="50" t="s">
        <v>356</v>
      </c>
      <c r="D153" s="49"/>
      <c r="E153" s="49"/>
      <c r="F153" s="49">
        <v>153.0</v>
      </c>
      <c r="G153" s="49"/>
      <c r="H153" s="49"/>
      <c r="I153" s="49"/>
      <c r="J153" s="49"/>
      <c r="K153" s="49"/>
      <c r="L153" s="49"/>
      <c r="M153" s="50" t="s">
        <v>357</v>
      </c>
      <c r="N153" s="49"/>
      <c r="O153" s="49"/>
      <c r="P153" s="49"/>
      <c r="Q153" s="49"/>
      <c r="R153" s="49"/>
      <c r="S153" s="49">
        <v>9.0</v>
      </c>
      <c r="T153" s="49"/>
      <c r="U153" s="49"/>
      <c r="V153" s="49"/>
      <c r="W153" s="49"/>
      <c r="X153" s="49" t="s">
        <v>32</v>
      </c>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row>
    <row r="154" ht="15.75" customHeight="1">
      <c r="A154" s="58" t="s">
        <v>98</v>
      </c>
      <c r="B154" s="58"/>
      <c r="C154" s="58"/>
      <c r="D154" s="58"/>
      <c r="E154" s="58"/>
      <c r="F154" s="58">
        <v>154.0</v>
      </c>
      <c r="G154" s="58"/>
      <c r="H154" s="58"/>
      <c r="I154" s="58"/>
      <c r="J154" s="58"/>
      <c r="K154" s="58"/>
      <c r="L154" s="58"/>
      <c r="M154" s="58"/>
      <c r="N154" s="58"/>
      <c r="O154" s="58"/>
      <c r="P154" s="58"/>
      <c r="Q154" s="58"/>
      <c r="R154" s="58"/>
      <c r="S154" s="58"/>
      <c r="T154" s="58"/>
      <c r="U154" s="58"/>
      <c r="V154" s="58"/>
      <c r="W154" s="58"/>
      <c r="X154" s="58" t="s">
        <v>32</v>
      </c>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row>
    <row r="155" ht="15.75" customHeight="1">
      <c r="A155" s="60" t="s">
        <v>39</v>
      </c>
      <c r="B155" s="60" t="s">
        <v>358</v>
      </c>
      <c r="C155" s="61" t="s">
        <v>359</v>
      </c>
      <c r="D155" s="60"/>
      <c r="E155" s="60"/>
      <c r="F155" s="60">
        <v>155.0</v>
      </c>
      <c r="G155" s="60"/>
      <c r="H155" s="60"/>
      <c r="I155" s="60"/>
      <c r="J155" s="60"/>
      <c r="K155" s="60"/>
      <c r="L155" s="60"/>
      <c r="M155" s="60"/>
      <c r="N155" s="60"/>
      <c r="O155" s="60"/>
      <c r="P155" s="60"/>
      <c r="Q155" s="60"/>
      <c r="R155" s="60"/>
      <c r="S155" s="60">
        <v>9.0</v>
      </c>
      <c r="T155" s="60"/>
      <c r="U155" s="60"/>
      <c r="V155" s="60"/>
      <c r="W155" s="60"/>
      <c r="X155" s="60" t="s">
        <v>32</v>
      </c>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row>
    <row r="156" ht="15.75" customHeight="1">
      <c r="A156" s="31" t="s">
        <v>181</v>
      </c>
      <c r="B156" s="31" t="s">
        <v>360</v>
      </c>
      <c r="C156" s="31" t="s">
        <v>361</v>
      </c>
      <c r="D156" s="4"/>
      <c r="E156" s="4"/>
      <c r="F156" s="4">
        <v>156.0</v>
      </c>
      <c r="H156" s="4"/>
      <c r="I156" s="21" t="b">
        <v>1</v>
      </c>
      <c r="L156" s="31" t="s">
        <v>362</v>
      </c>
      <c r="N156" s="4"/>
      <c r="S156" s="4">
        <v>9.0</v>
      </c>
      <c r="W156" s="4" t="str">
        <f>IFERROR(__xludf.DUMMYFUNCTION("""COMPUTED_VALUE"""),"yes_no_na3")</f>
        <v>yes_no_na3</v>
      </c>
      <c r="X156" s="4"/>
      <c r="Y156" s="4"/>
    </row>
    <row r="157" ht="15.75" customHeight="1">
      <c r="A157" s="4" t="s">
        <v>48</v>
      </c>
      <c r="B157" s="31" t="s">
        <v>363</v>
      </c>
      <c r="C157" s="4" t="s">
        <v>131</v>
      </c>
      <c r="D157" s="4"/>
      <c r="E157" s="4"/>
      <c r="F157" s="4">
        <v>157.0</v>
      </c>
      <c r="H157" s="4"/>
      <c r="I157" s="4"/>
      <c r="N157" s="4"/>
      <c r="S157" s="4">
        <v>9.0</v>
      </c>
      <c r="W157" s="4"/>
      <c r="X157" s="4" t="s">
        <v>32</v>
      </c>
      <c r="Y157" s="4"/>
    </row>
    <row r="158" ht="15.75" customHeight="1">
      <c r="A158" s="31" t="s">
        <v>42</v>
      </c>
      <c r="B158" s="31" t="s">
        <v>364</v>
      </c>
      <c r="C158" s="31" t="s">
        <v>365</v>
      </c>
      <c r="D158" s="4"/>
      <c r="E158" s="4"/>
      <c r="F158" s="4">
        <v>158.0</v>
      </c>
      <c r="H158" s="4"/>
      <c r="I158" s="21"/>
      <c r="L158" s="4"/>
      <c r="N158" s="4"/>
      <c r="S158" s="4">
        <v>6.0</v>
      </c>
      <c r="W158" s="4"/>
      <c r="X158" s="4" t="s">
        <v>32</v>
      </c>
      <c r="Y158" s="4"/>
    </row>
    <row r="159" ht="15.75" customHeight="1">
      <c r="A159" s="31" t="s">
        <v>126</v>
      </c>
      <c r="B159" s="31" t="s">
        <v>366</v>
      </c>
      <c r="C159" s="31" t="s">
        <v>367</v>
      </c>
      <c r="D159" s="4"/>
      <c r="E159" s="4"/>
      <c r="F159" s="4">
        <v>159.0</v>
      </c>
      <c r="H159" s="4"/>
      <c r="I159" s="21" t="b">
        <v>1</v>
      </c>
      <c r="L159" s="31" t="s">
        <v>368</v>
      </c>
      <c r="N159" s="4"/>
      <c r="S159" s="4">
        <v>9.0</v>
      </c>
      <c r="W159" s="4" t="str">
        <f>IFERROR(__xludf.DUMMYFUNCTION("""COMPUTED_VALUE"""),"yes_no_na2")</f>
        <v>yes_no_na2</v>
      </c>
      <c r="X159" s="4"/>
      <c r="Y159" s="4"/>
    </row>
    <row r="160" ht="15.75" customHeight="1">
      <c r="A160" s="4" t="s">
        <v>48</v>
      </c>
      <c r="B160" s="31" t="s">
        <v>369</v>
      </c>
      <c r="C160" s="4" t="s">
        <v>131</v>
      </c>
      <c r="D160" s="4"/>
      <c r="E160" s="4"/>
      <c r="F160" s="4">
        <v>160.0</v>
      </c>
      <c r="H160" s="4"/>
      <c r="I160" s="4"/>
      <c r="N160" s="4"/>
      <c r="S160" s="4">
        <v>9.0</v>
      </c>
      <c r="W160" s="4"/>
      <c r="X160" s="4" t="s">
        <v>32</v>
      </c>
      <c r="Y160" s="4"/>
    </row>
    <row r="161" ht="15.75" customHeight="1">
      <c r="A161" s="31" t="s">
        <v>42</v>
      </c>
      <c r="B161" s="31" t="s">
        <v>370</v>
      </c>
      <c r="C161" s="31" t="s">
        <v>371</v>
      </c>
      <c r="D161" s="4"/>
      <c r="E161" s="4"/>
      <c r="F161" s="4">
        <v>161.0</v>
      </c>
      <c r="H161" s="4"/>
      <c r="I161" s="4"/>
      <c r="N161" s="4"/>
      <c r="S161" s="4">
        <v>6.0</v>
      </c>
      <c r="W161" s="4"/>
      <c r="X161" s="4" t="s">
        <v>32</v>
      </c>
      <c r="Y161" s="4"/>
    </row>
    <row r="162" ht="15.75" customHeight="1">
      <c r="A162" s="31" t="s">
        <v>181</v>
      </c>
      <c r="B162" s="31" t="s">
        <v>372</v>
      </c>
      <c r="C162" s="31" t="s">
        <v>373</v>
      </c>
      <c r="D162" s="4"/>
      <c r="E162" s="4"/>
      <c r="F162" s="4">
        <v>162.0</v>
      </c>
      <c r="H162" s="4"/>
      <c r="I162" s="21" t="b">
        <v>1</v>
      </c>
      <c r="L162" s="31" t="s">
        <v>374</v>
      </c>
      <c r="N162" s="4"/>
      <c r="S162" s="4">
        <v>8.0</v>
      </c>
      <c r="W162" s="4" t="str">
        <f>IFERROR(__xludf.DUMMYFUNCTION("""COMPUTED_VALUE"""),"yes_no_na3")</f>
        <v>yes_no_na3</v>
      </c>
      <c r="X162" s="4"/>
      <c r="Y162" s="4"/>
    </row>
    <row r="163" ht="15.75" customHeight="1">
      <c r="A163" s="4" t="s">
        <v>48</v>
      </c>
      <c r="B163" s="31" t="s">
        <v>375</v>
      </c>
      <c r="C163" s="4" t="s">
        <v>131</v>
      </c>
      <c r="D163" s="4"/>
      <c r="E163" s="4"/>
      <c r="F163" s="4">
        <v>163.0</v>
      </c>
      <c r="H163" s="4"/>
      <c r="I163" s="4"/>
      <c r="N163" s="4"/>
      <c r="S163" s="4">
        <v>9.0</v>
      </c>
      <c r="W163" s="4"/>
      <c r="X163" s="4" t="s">
        <v>32</v>
      </c>
      <c r="Y163" s="4"/>
    </row>
    <row r="164" ht="15.75" customHeight="1">
      <c r="A164" s="31" t="s">
        <v>42</v>
      </c>
      <c r="B164" s="31" t="s">
        <v>376</v>
      </c>
      <c r="C164" s="31" t="s">
        <v>377</v>
      </c>
      <c r="D164" s="4"/>
      <c r="E164" s="4"/>
      <c r="F164" s="4">
        <v>164.0</v>
      </c>
      <c r="H164" s="4"/>
      <c r="I164" s="4"/>
      <c r="N164" s="4"/>
      <c r="S164" s="4">
        <v>6.0</v>
      </c>
      <c r="W164" s="4"/>
      <c r="X164" s="4" t="s">
        <v>32</v>
      </c>
      <c r="Y164" s="4"/>
    </row>
    <row r="165" ht="15.75" customHeight="1">
      <c r="A165" s="4" t="s">
        <v>126</v>
      </c>
      <c r="B165" s="31" t="s">
        <v>378</v>
      </c>
      <c r="C165" s="31" t="s">
        <v>379</v>
      </c>
      <c r="D165" s="4"/>
      <c r="E165" s="4"/>
      <c r="F165" s="4">
        <v>165.0</v>
      </c>
      <c r="H165" s="4"/>
      <c r="I165" s="21" t="b">
        <v>1</v>
      </c>
      <c r="L165" s="31" t="s">
        <v>380</v>
      </c>
      <c r="N165" s="4"/>
      <c r="S165" s="4">
        <v>7.0</v>
      </c>
      <c r="W165" s="4" t="str">
        <f>IFERROR(__xludf.DUMMYFUNCTION("""COMPUTED_VALUE"""),"yes_no_na2")</f>
        <v>yes_no_na2</v>
      </c>
      <c r="X165" s="4"/>
      <c r="Y165" s="4"/>
    </row>
    <row r="166" ht="15.75" customHeight="1">
      <c r="A166" s="4" t="s">
        <v>48</v>
      </c>
      <c r="B166" s="31" t="s">
        <v>381</v>
      </c>
      <c r="C166" s="4" t="s">
        <v>131</v>
      </c>
      <c r="D166" s="4"/>
      <c r="E166" s="4"/>
      <c r="F166" s="4">
        <v>166.0</v>
      </c>
      <c r="H166" s="4"/>
      <c r="I166" s="4"/>
      <c r="N166" s="4"/>
      <c r="S166" s="4">
        <v>9.0</v>
      </c>
      <c r="W166" s="4"/>
      <c r="X166" s="4" t="s">
        <v>32</v>
      </c>
      <c r="Y166" s="4"/>
    </row>
    <row r="167" ht="15.75" customHeight="1">
      <c r="A167" s="4" t="s">
        <v>126</v>
      </c>
      <c r="B167" s="31" t="s">
        <v>382</v>
      </c>
      <c r="C167" s="31" t="s">
        <v>383</v>
      </c>
      <c r="D167" s="4"/>
      <c r="E167" s="4"/>
      <c r="F167" s="4">
        <v>167.0</v>
      </c>
      <c r="H167" s="4"/>
      <c r="I167" s="21" t="b">
        <v>1</v>
      </c>
      <c r="L167" s="31" t="s">
        <v>384</v>
      </c>
      <c r="N167" s="4"/>
      <c r="S167" s="4">
        <v>8.0</v>
      </c>
      <c r="W167" s="4" t="str">
        <f>IFERROR(__xludf.DUMMYFUNCTION("""COMPUTED_VALUE"""),"yes_no_na2")</f>
        <v>yes_no_na2</v>
      </c>
      <c r="X167" s="4"/>
      <c r="Y167" s="4"/>
    </row>
    <row r="168" ht="15.75" customHeight="1">
      <c r="A168" s="4" t="s">
        <v>48</v>
      </c>
      <c r="B168" s="31" t="s">
        <v>385</v>
      </c>
      <c r="C168" s="4" t="s">
        <v>131</v>
      </c>
      <c r="D168" s="4"/>
      <c r="E168" s="4"/>
      <c r="F168" s="4">
        <v>168.0</v>
      </c>
      <c r="H168" s="4"/>
      <c r="I168" s="4"/>
      <c r="N168" s="4"/>
      <c r="S168" s="4">
        <v>9.0</v>
      </c>
      <c r="W168" s="4"/>
      <c r="X168" s="4" t="s">
        <v>32</v>
      </c>
      <c r="Y168" s="4"/>
    </row>
    <row r="169" ht="15.75" customHeight="1">
      <c r="A169" s="31" t="s">
        <v>132</v>
      </c>
      <c r="B169" s="31" t="s">
        <v>386</v>
      </c>
      <c r="C169" s="31" t="s">
        <v>387</v>
      </c>
      <c r="D169" s="4"/>
      <c r="E169" s="4"/>
      <c r="F169" s="4">
        <v>169.0</v>
      </c>
      <c r="H169" s="4"/>
      <c r="I169" s="21" t="b">
        <v>1</v>
      </c>
      <c r="L169" s="31" t="s">
        <v>388</v>
      </c>
      <c r="N169" s="4"/>
      <c r="S169" s="4">
        <v>8.0</v>
      </c>
      <c r="W169" s="4" t="str">
        <f>IFERROR(__xludf.DUMMYFUNCTION("""COMPUTED_VALUE"""),"yes_no_na1")</f>
        <v>yes_no_na1</v>
      </c>
      <c r="X169" s="4"/>
      <c r="Y169" s="4"/>
    </row>
    <row r="170" ht="15.75" customHeight="1">
      <c r="A170" s="4" t="s">
        <v>48</v>
      </c>
      <c r="B170" s="31" t="s">
        <v>389</v>
      </c>
      <c r="C170" s="4" t="s">
        <v>131</v>
      </c>
      <c r="D170" s="4"/>
      <c r="E170" s="4"/>
      <c r="F170" s="4">
        <v>170.0</v>
      </c>
      <c r="H170" s="4"/>
      <c r="I170" s="4"/>
      <c r="N170" s="4"/>
      <c r="S170" s="4">
        <v>9.0</v>
      </c>
      <c r="W170" s="4"/>
      <c r="X170" s="4" t="s">
        <v>32</v>
      </c>
      <c r="Y170" s="4"/>
    </row>
    <row r="171" ht="15.75" customHeight="1">
      <c r="A171" s="49" t="s">
        <v>33</v>
      </c>
      <c r="B171" s="50" t="s">
        <v>390</v>
      </c>
      <c r="C171" s="50" t="s">
        <v>391</v>
      </c>
      <c r="D171" s="49"/>
      <c r="E171" s="49"/>
      <c r="F171" s="49">
        <v>171.0</v>
      </c>
      <c r="G171" s="49"/>
      <c r="H171" s="49"/>
      <c r="I171" s="49"/>
      <c r="J171" s="49"/>
      <c r="K171" s="49"/>
      <c r="L171" s="49"/>
      <c r="M171" s="50" t="s">
        <v>392</v>
      </c>
      <c r="N171" s="49"/>
      <c r="O171" s="49"/>
      <c r="P171" s="49"/>
      <c r="Q171" s="49"/>
      <c r="R171" s="49"/>
      <c r="S171" s="49">
        <v>9.0</v>
      </c>
      <c r="T171" s="49"/>
      <c r="U171" s="49"/>
      <c r="V171" s="49"/>
      <c r="W171" s="49"/>
      <c r="X171" s="49" t="s">
        <v>32</v>
      </c>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row>
    <row r="172" ht="15.75" customHeight="1">
      <c r="A172" s="60" t="s">
        <v>98</v>
      </c>
      <c r="B172" s="60"/>
      <c r="C172" s="60"/>
      <c r="D172" s="60"/>
      <c r="E172" s="60"/>
      <c r="F172" s="60">
        <v>172.0</v>
      </c>
      <c r="G172" s="60"/>
      <c r="H172" s="60"/>
      <c r="I172" s="60"/>
      <c r="J172" s="60"/>
      <c r="K172" s="60"/>
      <c r="L172" s="60"/>
      <c r="M172" s="60"/>
      <c r="N172" s="60"/>
      <c r="O172" s="60"/>
      <c r="P172" s="60"/>
      <c r="Q172" s="60"/>
      <c r="R172" s="60"/>
      <c r="S172" s="60"/>
      <c r="T172" s="60"/>
      <c r="U172" s="60"/>
      <c r="V172" s="60"/>
      <c r="W172" s="60"/>
      <c r="X172" s="60" t="s">
        <v>32</v>
      </c>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row>
    <row r="173" ht="15.75" customHeight="1">
      <c r="A173" s="62" t="s">
        <v>39</v>
      </c>
      <c r="B173" s="62" t="s">
        <v>393</v>
      </c>
      <c r="C173" s="59" t="s">
        <v>394</v>
      </c>
      <c r="D173" s="58"/>
      <c r="E173" s="58"/>
      <c r="F173" s="58">
        <v>173.0</v>
      </c>
      <c r="G173" s="58"/>
      <c r="H173" s="58"/>
      <c r="I173" s="58"/>
      <c r="J173" s="58"/>
      <c r="K173" s="58"/>
      <c r="L173" s="58"/>
      <c r="M173" s="58"/>
      <c r="N173" s="58"/>
      <c r="O173" s="58"/>
      <c r="P173" s="58"/>
      <c r="Q173" s="58"/>
      <c r="R173" s="58"/>
      <c r="S173" s="58">
        <v>9.0</v>
      </c>
      <c r="T173" s="58"/>
      <c r="U173" s="58"/>
      <c r="V173" s="58"/>
      <c r="W173" s="58"/>
      <c r="X173" s="58" t="s">
        <v>32</v>
      </c>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row>
    <row r="174" ht="15.75" customHeight="1">
      <c r="A174" s="63" t="s">
        <v>39</v>
      </c>
      <c r="B174" s="63" t="s">
        <v>395</v>
      </c>
      <c r="D174" s="64"/>
      <c r="E174" s="64"/>
      <c r="F174" s="64">
        <v>174.0</v>
      </c>
      <c r="G174" s="64"/>
      <c r="H174" s="63" t="s">
        <v>140</v>
      </c>
      <c r="I174" s="64"/>
      <c r="J174" s="64"/>
      <c r="K174" s="64"/>
      <c r="L174" s="64"/>
      <c r="M174" s="64"/>
      <c r="N174" s="64"/>
      <c r="O174" s="64"/>
      <c r="P174" s="64"/>
      <c r="Q174" s="64"/>
      <c r="R174" s="64"/>
      <c r="S174" s="64">
        <v>10.0</v>
      </c>
      <c r="T174" s="64"/>
      <c r="U174" s="64"/>
      <c r="V174" s="64"/>
      <c r="W174" s="64"/>
      <c r="X174" s="64" t="s">
        <v>32</v>
      </c>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row>
    <row r="175" ht="15.75" customHeight="1">
      <c r="A175" s="31" t="s">
        <v>396</v>
      </c>
      <c r="B175" s="31" t="s">
        <v>397</v>
      </c>
      <c r="C175" s="63" t="s">
        <v>398</v>
      </c>
      <c r="D175" s="4"/>
      <c r="E175" s="4"/>
      <c r="F175" s="4">
        <v>175.0</v>
      </c>
      <c r="G175" s="4"/>
      <c r="H175" s="31" t="s">
        <v>2</v>
      </c>
      <c r="I175" s="4"/>
      <c r="J175" s="4"/>
      <c r="K175" s="4"/>
      <c r="L175" s="4"/>
      <c r="M175" s="4"/>
      <c r="N175" s="4"/>
      <c r="O175" s="4"/>
      <c r="P175" s="4"/>
      <c r="Q175" s="4"/>
      <c r="R175" s="4"/>
      <c r="S175" s="4">
        <v>10.0</v>
      </c>
      <c r="T175" s="4"/>
      <c r="U175" s="4"/>
      <c r="V175" s="4"/>
      <c r="W175" s="4" t="str">
        <f>IFERROR(__xludf.DUMMYFUNCTION("""COMPUTED_VALUE"""),"equip_choices")</f>
        <v>equip_choices</v>
      </c>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ht="15.75" customHeight="1">
      <c r="A176" s="31" t="s">
        <v>396</v>
      </c>
      <c r="B176" s="31" t="s">
        <v>399</v>
      </c>
      <c r="C176" s="31" t="s">
        <v>400</v>
      </c>
      <c r="D176" s="4"/>
      <c r="E176" s="4"/>
      <c r="F176" s="4">
        <v>176.0</v>
      </c>
      <c r="G176" s="4"/>
      <c r="H176" s="31" t="s">
        <v>145</v>
      </c>
      <c r="I176" s="4"/>
      <c r="J176" s="4"/>
      <c r="K176" s="4"/>
      <c r="L176" s="31" t="s">
        <v>401</v>
      </c>
      <c r="M176" s="4"/>
      <c r="N176" s="4"/>
      <c r="O176" s="4"/>
      <c r="P176" s="4"/>
      <c r="Q176" s="4"/>
      <c r="R176" s="4"/>
      <c r="S176" s="4">
        <v>6.0</v>
      </c>
      <c r="T176" s="4"/>
      <c r="U176" s="4"/>
      <c r="V176" s="4"/>
      <c r="W176" s="4" t="str">
        <f>IFERROR(__xludf.DUMMYFUNCTION("""COMPUTED_VALUE"""),"equip_choices")</f>
        <v>equip_choices</v>
      </c>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ht="15.75" customHeight="1">
      <c r="A177" s="31" t="s">
        <v>396</v>
      </c>
      <c r="B177" s="31" t="s">
        <v>402</v>
      </c>
      <c r="C177" s="31" t="s">
        <v>403</v>
      </c>
      <c r="D177" s="4"/>
      <c r="E177" s="4"/>
      <c r="F177" s="4">
        <v>177.0</v>
      </c>
      <c r="G177" s="4"/>
      <c r="H177" s="31" t="s">
        <v>145</v>
      </c>
      <c r="I177" s="4"/>
      <c r="J177" s="4"/>
      <c r="K177" s="4"/>
      <c r="L177" s="31" t="s">
        <v>404</v>
      </c>
      <c r="M177" s="4"/>
      <c r="N177" s="4"/>
      <c r="O177" s="4"/>
      <c r="P177" s="4"/>
      <c r="Q177" s="4"/>
      <c r="R177" s="4"/>
      <c r="S177" s="4">
        <v>6.0</v>
      </c>
      <c r="T177" s="4"/>
      <c r="U177" s="4"/>
      <c r="V177" s="4"/>
      <c r="W177" s="4" t="str">
        <f>IFERROR(__xludf.DUMMYFUNCTION("""COMPUTED_VALUE"""),"equip_choices")</f>
        <v>equip_choices</v>
      </c>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ht="15.75" customHeight="1">
      <c r="A178" s="31" t="s">
        <v>396</v>
      </c>
      <c r="B178" s="31" t="s">
        <v>405</v>
      </c>
      <c r="C178" s="31" t="s">
        <v>406</v>
      </c>
      <c r="D178" s="4"/>
      <c r="E178" s="4"/>
      <c r="F178" s="4">
        <v>178.0</v>
      </c>
      <c r="G178" s="4"/>
      <c r="H178" s="31" t="s">
        <v>145</v>
      </c>
      <c r="I178" s="4"/>
      <c r="J178" s="4"/>
      <c r="K178" s="4"/>
      <c r="L178" s="31" t="s">
        <v>407</v>
      </c>
      <c r="M178" s="4"/>
      <c r="N178" s="4"/>
      <c r="O178" s="4"/>
      <c r="P178" s="4"/>
      <c r="Q178" s="4"/>
      <c r="R178" s="4"/>
      <c r="S178" s="4">
        <v>6.0</v>
      </c>
      <c r="T178" s="4"/>
      <c r="U178" s="4"/>
      <c r="V178" s="4"/>
      <c r="W178" s="4" t="str">
        <f>IFERROR(__xludf.DUMMYFUNCTION("""COMPUTED_VALUE"""),"equip_choices")</f>
        <v>equip_choices</v>
      </c>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ht="15.75" customHeight="1">
      <c r="A179" s="31" t="s">
        <v>396</v>
      </c>
      <c r="B179" s="31" t="s">
        <v>408</v>
      </c>
      <c r="C179" s="31" t="s">
        <v>409</v>
      </c>
      <c r="D179" s="4"/>
      <c r="E179" s="4"/>
      <c r="F179" s="4">
        <v>179.0</v>
      </c>
      <c r="G179" s="4"/>
      <c r="H179" s="31" t="s">
        <v>145</v>
      </c>
      <c r="I179" s="4"/>
      <c r="J179" s="4"/>
      <c r="K179" s="4"/>
      <c r="L179" s="31" t="s">
        <v>410</v>
      </c>
      <c r="M179" s="4"/>
      <c r="N179" s="4"/>
      <c r="O179" s="4"/>
      <c r="P179" s="4"/>
      <c r="Q179" s="4"/>
      <c r="R179" s="4"/>
      <c r="S179" s="4">
        <v>6.0</v>
      </c>
      <c r="T179" s="4"/>
      <c r="U179" s="4"/>
      <c r="V179" s="4"/>
      <c r="W179" s="4" t="str">
        <f>IFERROR(__xludf.DUMMYFUNCTION("""COMPUTED_VALUE"""),"equip_choices")</f>
        <v>equip_choices</v>
      </c>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ht="15.75" customHeight="1">
      <c r="A180" s="31" t="s">
        <v>396</v>
      </c>
      <c r="B180" s="31" t="s">
        <v>411</v>
      </c>
      <c r="C180" s="31" t="s">
        <v>412</v>
      </c>
      <c r="D180" s="4"/>
      <c r="E180" s="4"/>
      <c r="F180" s="4">
        <v>180.0</v>
      </c>
      <c r="G180" s="4"/>
      <c r="H180" s="31" t="s">
        <v>145</v>
      </c>
      <c r="I180" s="4"/>
      <c r="J180" s="4"/>
      <c r="K180" s="4"/>
      <c r="L180" s="31" t="s">
        <v>413</v>
      </c>
      <c r="M180" s="4"/>
      <c r="N180" s="4"/>
      <c r="O180" s="4"/>
      <c r="P180" s="4"/>
      <c r="Q180" s="4"/>
      <c r="R180" s="4"/>
      <c r="S180" s="4">
        <v>6.0</v>
      </c>
      <c r="T180" s="4"/>
      <c r="U180" s="4"/>
      <c r="V180" s="4"/>
      <c r="W180" s="4" t="str">
        <f>IFERROR(__xludf.DUMMYFUNCTION("""COMPUTED_VALUE"""),"equip_choices")</f>
        <v>equip_choices</v>
      </c>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ht="15.75" customHeight="1">
      <c r="A181" s="31" t="s">
        <v>396</v>
      </c>
      <c r="B181" s="31" t="s">
        <v>414</v>
      </c>
      <c r="C181" s="31" t="s">
        <v>415</v>
      </c>
      <c r="D181" s="4"/>
      <c r="E181" s="4"/>
      <c r="F181" s="4">
        <v>181.0</v>
      </c>
      <c r="G181" s="4"/>
      <c r="H181" s="31" t="s">
        <v>145</v>
      </c>
      <c r="I181" s="4"/>
      <c r="J181" s="4"/>
      <c r="K181" s="4"/>
      <c r="L181" s="31" t="s">
        <v>416</v>
      </c>
      <c r="M181" s="4"/>
      <c r="N181" s="4"/>
      <c r="O181" s="4"/>
      <c r="P181" s="4"/>
      <c r="Q181" s="4"/>
      <c r="R181" s="4"/>
      <c r="S181" s="4">
        <v>6.0</v>
      </c>
      <c r="T181" s="4"/>
      <c r="U181" s="4"/>
      <c r="V181" s="4"/>
      <c r="W181" s="4" t="str">
        <f>IFERROR(__xludf.DUMMYFUNCTION("""COMPUTED_VALUE"""),"equip_choices")</f>
        <v>equip_choices</v>
      </c>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ht="15.75" customHeight="1">
      <c r="A182" s="63" t="s">
        <v>98</v>
      </c>
      <c r="B182" s="63"/>
      <c r="C182" s="63"/>
      <c r="D182" s="64"/>
      <c r="E182" s="64"/>
      <c r="F182" s="64">
        <v>182.0</v>
      </c>
      <c r="G182" s="64"/>
      <c r="H182" s="63"/>
      <c r="I182" s="64"/>
      <c r="J182" s="64"/>
      <c r="K182" s="64"/>
      <c r="L182" s="64"/>
      <c r="M182" s="64"/>
      <c r="N182" s="64"/>
      <c r="O182" s="64"/>
      <c r="P182" s="64"/>
      <c r="Q182" s="64"/>
      <c r="R182" s="64"/>
      <c r="S182" s="64"/>
      <c r="T182" s="64"/>
      <c r="U182" s="64"/>
      <c r="V182" s="64"/>
      <c r="W182" s="64"/>
      <c r="X182" s="64" t="s">
        <v>32</v>
      </c>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row>
    <row r="183" ht="15.75" customHeight="1">
      <c r="A183" s="31" t="s">
        <v>39</v>
      </c>
      <c r="B183" s="31" t="s">
        <v>417</v>
      </c>
      <c r="C183" s="31"/>
      <c r="D183" s="4"/>
      <c r="E183" s="4"/>
      <c r="F183" s="4">
        <v>183.0</v>
      </c>
      <c r="G183" s="4"/>
      <c r="H183" s="63" t="s">
        <v>140</v>
      </c>
      <c r="I183" s="4"/>
      <c r="J183" s="4"/>
      <c r="K183" s="4"/>
      <c r="L183" s="4"/>
      <c r="M183" s="4"/>
      <c r="N183" s="4"/>
      <c r="O183" s="4"/>
      <c r="P183" s="4"/>
      <c r="Q183" s="4"/>
      <c r="R183" s="4"/>
      <c r="S183" s="4">
        <v>11.0</v>
      </c>
      <c r="T183" s="4"/>
      <c r="U183" s="4"/>
      <c r="V183" s="4"/>
      <c r="W183" s="4"/>
      <c r="X183" s="4" t="s">
        <v>32</v>
      </c>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ht="15.75" customHeight="1">
      <c r="A184" s="31" t="s">
        <v>418</v>
      </c>
      <c r="B184" s="31" t="s">
        <v>419</v>
      </c>
      <c r="C184" s="63" t="s">
        <v>398</v>
      </c>
      <c r="D184" s="4"/>
      <c r="E184" s="4"/>
      <c r="F184" s="4">
        <v>184.0</v>
      </c>
      <c r="G184" s="4"/>
      <c r="H184" s="31" t="s">
        <v>2</v>
      </c>
      <c r="I184" s="4"/>
      <c r="J184" s="4"/>
      <c r="K184" s="4"/>
      <c r="L184" s="4"/>
      <c r="M184" s="4"/>
      <c r="N184" s="4"/>
      <c r="O184" s="4"/>
      <c r="P184" s="4"/>
      <c r="Q184" s="4"/>
      <c r="R184" s="4"/>
      <c r="S184" s="4">
        <v>11.0</v>
      </c>
      <c r="T184" s="4"/>
      <c r="U184" s="4"/>
      <c r="V184" s="4"/>
      <c r="W184" s="4" t="str">
        <f>IFERROR(__xludf.DUMMYFUNCTION("""COMPUTED_VALUE"""),"equip_choices2")</f>
        <v>equip_choices2</v>
      </c>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ht="15.75" customHeight="1">
      <c r="A185" s="31" t="s">
        <v>418</v>
      </c>
      <c r="B185" s="31" t="s">
        <v>420</v>
      </c>
      <c r="C185" s="31" t="s">
        <v>400</v>
      </c>
      <c r="D185" s="4"/>
      <c r="E185" s="4"/>
      <c r="F185" s="4">
        <v>185.0</v>
      </c>
      <c r="G185" s="4"/>
      <c r="H185" s="31" t="s">
        <v>145</v>
      </c>
      <c r="I185" s="4"/>
      <c r="J185" s="4"/>
      <c r="K185" s="4"/>
      <c r="L185" s="4"/>
      <c r="M185" s="4"/>
      <c r="N185" s="4"/>
      <c r="O185" s="4"/>
      <c r="P185" s="4"/>
      <c r="Q185" s="4"/>
      <c r="R185" s="4"/>
      <c r="S185" s="4">
        <v>7.0</v>
      </c>
      <c r="T185" s="4"/>
      <c r="U185" s="4"/>
      <c r="V185" s="4"/>
      <c r="W185" s="4" t="str">
        <f>IFERROR(__xludf.DUMMYFUNCTION("""COMPUTED_VALUE"""),"equip_choices2")</f>
        <v>equip_choices2</v>
      </c>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ht="15.75" customHeight="1">
      <c r="A186" s="31" t="s">
        <v>418</v>
      </c>
      <c r="B186" s="31" t="s">
        <v>421</v>
      </c>
      <c r="C186" s="31" t="s">
        <v>403</v>
      </c>
      <c r="D186" s="4"/>
      <c r="E186" s="4"/>
      <c r="F186" s="4">
        <v>186.0</v>
      </c>
      <c r="G186" s="4"/>
      <c r="H186" s="31" t="s">
        <v>145</v>
      </c>
      <c r="I186" s="4"/>
      <c r="J186" s="4"/>
      <c r="K186" s="4"/>
      <c r="L186" s="4"/>
      <c r="M186" s="4"/>
      <c r="N186" s="4"/>
      <c r="O186" s="4"/>
      <c r="P186" s="4"/>
      <c r="Q186" s="4"/>
      <c r="R186" s="4"/>
      <c r="S186" s="4">
        <v>7.0</v>
      </c>
      <c r="T186" s="4"/>
      <c r="U186" s="4"/>
      <c r="V186" s="4"/>
      <c r="W186" s="4" t="str">
        <f>IFERROR(__xludf.DUMMYFUNCTION("""COMPUTED_VALUE"""),"equip_choices2")</f>
        <v>equip_choices2</v>
      </c>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ht="15.75" customHeight="1">
      <c r="A187" s="31" t="s">
        <v>418</v>
      </c>
      <c r="B187" s="31" t="s">
        <v>422</v>
      </c>
      <c r="C187" s="31" t="s">
        <v>406</v>
      </c>
      <c r="D187" s="4"/>
      <c r="E187" s="4"/>
      <c r="F187" s="4">
        <v>187.0</v>
      </c>
      <c r="G187" s="4"/>
      <c r="H187" s="31" t="s">
        <v>145</v>
      </c>
      <c r="I187" s="4"/>
      <c r="J187" s="4"/>
      <c r="K187" s="4"/>
      <c r="L187" s="4"/>
      <c r="M187" s="4"/>
      <c r="N187" s="4"/>
      <c r="O187" s="4"/>
      <c r="P187" s="4"/>
      <c r="Q187" s="4"/>
      <c r="R187" s="4"/>
      <c r="S187" s="4">
        <v>7.0</v>
      </c>
      <c r="T187" s="4"/>
      <c r="U187" s="4"/>
      <c r="V187" s="4"/>
      <c r="W187" s="4" t="str">
        <f>IFERROR(__xludf.DUMMYFUNCTION("""COMPUTED_VALUE"""),"equip_choices2")</f>
        <v>equip_choices2</v>
      </c>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ht="15.75" customHeight="1">
      <c r="A188" s="31" t="s">
        <v>418</v>
      </c>
      <c r="B188" s="31" t="s">
        <v>423</v>
      </c>
      <c r="C188" s="31" t="s">
        <v>409</v>
      </c>
      <c r="D188" s="4"/>
      <c r="E188" s="4"/>
      <c r="F188" s="4">
        <v>188.0</v>
      </c>
      <c r="G188" s="4"/>
      <c r="H188" s="31" t="s">
        <v>145</v>
      </c>
      <c r="I188" s="4"/>
      <c r="J188" s="4"/>
      <c r="K188" s="4"/>
      <c r="L188" s="4"/>
      <c r="M188" s="4"/>
      <c r="N188" s="4"/>
      <c r="O188" s="4"/>
      <c r="P188" s="4"/>
      <c r="Q188" s="4"/>
      <c r="R188" s="4"/>
      <c r="S188" s="4">
        <v>7.0</v>
      </c>
      <c r="T188" s="4"/>
      <c r="U188" s="4"/>
      <c r="V188" s="4"/>
      <c r="W188" s="4" t="str">
        <f>IFERROR(__xludf.DUMMYFUNCTION("""COMPUTED_VALUE"""),"equip_choices2")</f>
        <v>equip_choices2</v>
      </c>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ht="15.75" customHeight="1">
      <c r="A189" s="31" t="s">
        <v>418</v>
      </c>
      <c r="B189" s="31" t="s">
        <v>424</v>
      </c>
      <c r="C189" s="31" t="s">
        <v>412</v>
      </c>
      <c r="D189" s="4"/>
      <c r="E189" s="4"/>
      <c r="F189" s="4">
        <v>189.0</v>
      </c>
      <c r="G189" s="4"/>
      <c r="H189" s="31" t="s">
        <v>145</v>
      </c>
      <c r="I189" s="4"/>
      <c r="J189" s="4"/>
      <c r="K189" s="4"/>
      <c r="L189" s="4"/>
      <c r="M189" s="4"/>
      <c r="N189" s="4"/>
      <c r="O189" s="4"/>
      <c r="P189" s="4"/>
      <c r="Q189" s="4"/>
      <c r="R189" s="4"/>
      <c r="S189" s="4">
        <v>7.0</v>
      </c>
      <c r="T189" s="4"/>
      <c r="U189" s="4"/>
      <c r="V189" s="4"/>
      <c r="W189" s="4" t="str">
        <f>IFERROR(__xludf.DUMMYFUNCTION("""COMPUTED_VALUE"""),"equip_choices2")</f>
        <v>equip_choices2</v>
      </c>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ht="15.75" customHeight="1">
      <c r="A190" s="31" t="s">
        <v>418</v>
      </c>
      <c r="B190" s="31" t="s">
        <v>425</v>
      </c>
      <c r="C190" s="31" t="s">
        <v>415</v>
      </c>
      <c r="D190" s="4"/>
      <c r="E190" s="4"/>
      <c r="F190" s="4">
        <v>190.0</v>
      </c>
      <c r="G190" s="4"/>
      <c r="H190" s="31" t="s">
        <v>145</v>
      </c>
      <c r="I190" s="4"/>
      <c r="J190" s="4"/>
      <c r="K190" s="4"/>
      <c r="L190" s="4"/>
      <c r="M190" s="4"/>
      <c r="N190" s="4"/>
      <c r="O190" s="4"/>
      <c r="P190" s="4"/>
      <c r="Q190" s="4"/>
      <c r="R190" s="4"/>
      <c r="S190" s="4">
        <v>7.0</v>
      </c>
      <c r="T190" s="4"/>
      <c r="U190" s="4"/>
      <c r="V190" s="4"/>
      <c r="W190" s="4" t="str">
        <f>IFERROR(__xludf.DUMMYFUNCTION("""COMPUTED_VALUE"""),"equip_choices2")</f>
        <v>equip_choices2</v>
      </c>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ht="15.75" customHeight="1">
      <c r="A191" s="31" t="s">
        <v>98</v>
      </c>
      <c r="B191" s="31"/>
      <c r="C191" s="31"/>
      <c r="D191" s="4"/>
      <c r="E191" s="4"/>
      <c r="F191" s="4">
        <v>191.0</v>
      </c>
      <c r="G191" s="4"/>
      <c r="H191" s="31"/>
      <c r="I191" s="4"/>
      <c r="J191" s="4"/>
      <c r="K191" s="4"/>
      <c r="L191" s="4"/>
      <c r="M191" s="4"/>
      <c r="N191" s="4"/>
      <c r="O191" s="4"/>
      <c r="P191" s="4"/>
      <c r="Q191" s="4"/>
      <c r="R191" s="4"/>
      <c r="S191" s="4"/>
      <c r="T191" s="4"/>
      <c r="U191" s="4"/>
      <c r="V191" s="4"/>
      <c r="W191" s="4"/>
      <c r="X191" s="4" t="s">
        <v>32</v>
      </c>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ht="15.75" customHeight="1">
      <c r="A192" s="65" t="s">
        <v>39</v>
      </c>
      <c r="B192" s="65" t="s">
        <v>426</v>
      </c>
      <c r="C192" s="65" t="s">
        <v>427</v>
      </c>
      <c r="D192" s="66"/>
      <c r="E192" s="66"/>
      <c r="F192" s="66">
        <v>192.0</v>
      </c>
      <c r="G192" s="66"/>
      <c r="H192" s="65" t="s">
        <v>140</v>
      </c>
      <c r="I192" s="66"/>
      <c r="J192" s="66"/>
      <c r="K192" s="66"/>
      <c r="L192" s="66"/>
      <c r="M192" s="66"/>
      <c r="N192" s="66"/>
      <c r="O192" s="66"/>
      <c r="P192" s="66"/>
      <c r="Q192" s="66"/>
      <c r="R192" s="66"/>
      <c r="S192" s="66">
        <v>9.0</v>
      </c>
      <c r="T192" s="66"/>
      <c r="U192" s="66"/>
      <c r="V192" s="66"/>
      <c r="W192" s="66"/>
      <c r="X192" s="66" t="s">
        <v>32</v>
      </c>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row>
    <row r="193" ht="15.75" customHeight="1">
      <c r="A193" s="31" t="s">
        <v>85</v>
      </c>
      <c r="B193" s="31" t="s">
        <v>428</v>
      </c>
      <c r="C193" s="31" t="s">
        <v>400</v>
      </c>
      <c r="D193" s="4"/>
      <c r="E193" s="4"/>
      <c r="F193" s="4">
        <v>193.0</v>
      </c>
      <c r="G193" s="4"/>
      <c r="H193" s="31" t="s">
        <v>145</v>
      </c>
      <c r="I193" s="4"/>
      <c r="J193" s="4"/>
      <c r="K193" s="4"/>
      <c r="M193" s="4"/>
      <c r="N193" s="4"/>
      <c r="O193" s="4"/>
      <c r="P193" s="4"/>
      <c r="Q193" s="4"/>
      <c r="R193" s="4"/>
      <c r="S193" s="4">
        <v>4.0</v>
      </c>
      <c r="T193" s="4"/>
      <c r="U193" s="4"/>
      <c r="V193" s="4"/>
      <c r="W193" s="4"/>
      <c r="X193" s="4" t="s">
        <v>32</v>
      </c>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ht="15.75" customHeight="1">
      <c r="A194" s="31" t="s">
        <v>85</v>
      </c>
      <c r="B194" s="31" t="s">
        <v>429</v>
      </c>
      <c r="C194" s="31" t="s">
        <v>403</v>
      </c>
      <c r="D194" s="4"/>
      <c r="E194" s="4"/>
      <c r="F194" s="4">
        <v>194.0</v>
      </c>
      <c r="G194" s="4"/>
      <c r="H194" s="31" t="s">
        <v>145</v>
      </c>
      <c r="I194" s="4"/>
      <c r="J194" s="4"/>
      <c r="K194" s="4"/>
      <c r="M194" s="4"/>
      <c r="N194" s="4"/>
      <c r="O194" s="4"/>
      <c r="P194" s="4"/>
      <c r="Q194" s="4"/>
      <c r="R194" s="4"/>
      <c r="S194" s="4">
        <v>4.0</v>
      </c>
      <c r="T194" s="4"/>
      <c r="U194" s="4"/>
      <c r="V194" s="4"/>
      <c r="W194" s="4"/>
      <c r="X194" s="4" t="s">
        <v>32</v>
      </c>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ht="15.75" customHeight="1">
      <c r="A195" s="31" t="s">
        <v>85</v>
      </c>
      <c r="B195" s="31" t="s">
        <v>430</v>
      </c>
      <c r="C195" s="31" t="s">
        <v>406</v>
      </c>
      <c r="D195" s="4"/>
      <c r="E195" s="4"/>
      <c r="F195" s="4">
        <v>195.0</v>
      </c>
      <c r="G195" s="4"/>
      <c r="H195" s="31" t="s">
        <v>145</v>
      </c>
      <c r="I195" s="4"/>
      <c r="J195" s="4"/>
      <c r="K195" s="4"/>
      <c r="M195" s="4"/>
      <c r="N195" s="4"/>
      <c r="O195" s="4"/>
      <c r="P195" s="4"/>
      <c r="Q195" s="4"/>
      <c r="R195" s="4"/>
      <c r="S195" s="4">
        <v>4.0</v>
      </c>
      <c r="T195" s="4"/>
      <c r="U195" s="4"/>
      <c r="V195" s="4"/>
      <c r="W195" s="4"/>
      <c r="X195" s="4" t="s">
        <v>32</v>
      </c>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ht="15.75" customHeight="1">
      <c r="A196" s="31" t="s">
        <v>85</v>
      </c>
      <c r="B196" s="31" t="s">
        <v>431</v>
      </c>
      <c r="C196" s="31" t="s">
        <v>409</v>
      </c>
      <c r="D196" s="4"/>
      <c r="E196" s="4"/>
      <c r="F196" s="4">
        <v>196.0</v>
      </c>
      <c r="G196" s="4"/>
      <c r="H196" s="31" t="s">
        <v>145</v>
      </c>
      <c r="I196" s="4"/>
      <c r="J196" s="4"/>
      <c r="K196" s="4"/>
      <c r="M196" s="4"/>
      <c r="N196" s="4"/>
      <c r="O196" s="4"/>
      <c r="P196" s="4"/>
      <c r="Q196" s="4"/>
      <c r="R196" s="4"/>
      <c r="S196" s="4">
        <v>4.0</v>
      </c>
      <c r="T196" s="4"/>
      <c r="U196" s="4"/>
      <c r="V196" s="4"/>
      <c r="W196" s="4"/>
      <c r="X196" s="4" t="s">
        <v>32</v>
      </c>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ht="15.75" customHeight="1">
      <c r="A197" s="31" t="s">
        <v>85</v>
      </c>
      <c r="B197" s="31" t="s">
        <v>432</v>
      </c>
      <c r="C197" s="31" t="s">
        <v>412</v>
      </c>
      <c r="D197" s="4"/>
      <c r="E197" s="4"/>
      <c r="F197" s="4">
        <v>197.0</v>
      </c>
      <c r="G197" s="4"/>
      <c r="H197" s="31" t="s">
        <v>145</v>
      </c>
      <c r="I197" s="4"/>
      <c r="J197" s="4"/>
      <c r="K197" s="4"/>
      <c r="M197" s="4"/>
      <c r="N197" s="4"/>
      <c r="O197" s="4"/>
      <c r="P197" s="4"/>
      <c r="Q197" s="4"/>
      <c r="R197" s="4"/>
      <c r="S197" s="4">
        <v>4.0</v>
      </c>
      <c r="T197" s="4"/>
      <c r="U197" s="4"/>
      <c r="V197" s="4"/>
      <c r="W197" s="4"/>
      <c r="X197" s="4" t="s">
        <v>32</v>
      </c>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ht="15.75" customHeight="1">
      <c r="A198" s="31" t="s">
        <v>85</v>
      </c>
      <c r="B198" s="31" t="s">
        <v>433</v>
      </c>
      <c r="C198" s="31" t="s">
        <v>415</v>
      </c>
      <c r="D198" s="4"/>
      <c r="E198" s="4"/>
      <c r="F198" s="4">
        <v>198.0</v>
      </c>
      <c r="G198" s="4"/>
      <c r="H198" s="31" t="s">
        <v>145</v>
      </c>
      <c r="I198" s="4"/>
      <c r="J198" s="4"/>
      <c r="K198" s="4"/>
      <c r="M198" s="4"/>
      <c r="N198" s="4"/>
      <c r="O198" s="4"/>
      <c r="P198" s="4"/>
      <c r="Q198" s="4"/>
      <c r="R198" s="4"/>
      <c r="S198" s="4">
        <v>4.0</v>
      </c>
      <c r="T198" s="4"/>
      <c r="U198" s="4"/>
      <c r="V198" s="4"/>
      <c r="W198" s="4"/>
      <c r="X198" s="4" t="s">
        <v>32</v>
      </c>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ht="15.75" customHeight="1">
      <c r="A199" s="65" t="s">
        <v>98</v>
      </c>
      <c r="B199" s="65"/>
      <c r="C199" s="65"/>
      <c r="D199" s="66"/>
      <c r="E199" s="66"/>
      <c r="F199" s="66">
        <v>199.0</v>
      </c>
      <c r="G199" s="66"/>
      <c r="H199" s="65"/>
      <c r="I199" s="66"/>
      <c r="J199" s="66"/>
      <c r="K199" s="66"/>
      <c r="L199" s="66"/>
      <c r="M199" s="66"/>
      <c r="N199" s="66"/>
      <c r="O199" s="66"/>
      <c r="P199" s="66"/>
      <c r="Q199" s="66"/>
      <c r="R199" s="66"/>
      <c r="S199" s="66"/>
      <c r="T199" s="66"/>
      <c r="U199" s="66"/>
      <c r="V199" s="66"/>
      <c r="W199" s="66"/>
      <c r="X199" s="66" t="s">
        <v>32</v>
      </c>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row>
    <row r="200" ht="15.75" customHeight="1">
      <c r="A200" s="67" t="s">
        <v>39</v>
      </c>
      <c r="B200" s="67" t="s">
        <v>434</v>
      </c>
      <c r="C200" s="67"/>
      <c r="D200" s="68"/>
      <c r="E200" s="68"/>
      <c r="F200" s="68">
        <v>200.0</v>
      </c>
      <c r="G200" s="68"/>
      <c r="H200" s="67" t="s">
        <v>140</v>
      </c>
      <c r="I200" s="68"/>
      <c r="J200" s="68"/>
      <c r="K200" s="68"/>
      <c r="L200" s="68"/>
      <c r="M200" s="68"/>
      <c r="N200" s="68"/>
      <c r="O200" s="68"/>
      <c r="P200" s="68"/>
      <c r="Q200" s="68"/>
      <c r="R200" s="68"/>
      <c r="S200" s="68">
        <v>10.0</v>
      </c>
      <c r="T200" s="68"/>
      <c r="U200" s="68"/>
      <c r="V200" s="68"/>
      <c r="W200" s="68"/>
      <c r="X200" s="68" t="s">
        <v>32</v>
      </c>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row>
    <row r="201" ht="15.75" customHeight="1">
      <c r="A201" s="31" t="s">
        <v>396</v>
      </c>
      <c r="B201" s="31" t="s">
        <v>435</v>
      </c>
      <c r="C201" s="31" t="s">
        <v>398</v>
      </c>
      <c r="D201" s="4"/>
      <c r="E201" s="4"/>
      <c r="F201" s="4">
        <v>201.0</v>
      </c>
      <c r="G201" s="4"/>
      <c r="H201" s="31" t="s">
        <v>2</v>
      </c>
      <c r="I201" s="4"/>
      <c r="J201" s="4"/>
      <c r="K201" s="4"/>
      <c r="L201" s="4"/>
      <c r="M201" s="4"/>
      <c r="N201" s="4"/>
      <c r="O201" s="4"/>
      <c r="P201" s="4"/>
      <c r="Q201" s="4"/>
      <c r="R201" s="4"/>
      <c r="S201" s="4">
        <v>11.0</v>
      </c>
      <c r="T201" s="4"/>
      <c r="U201" s="4"/>
      <c r="V201" s="4"/>
      <c r="W201" s="4" t="str">
        <f>IFERROR(__xludf.DUMMYFUNCTION("""COMPUTED_VALUE"""),"equip_choices")</f>
        <v>equip_choices</v>
      </c>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ht="15.75" customHeight="1">
      <c r="A202" s="31" t="s">
        <v>396</v>
      </c>
      <c r="B202" s="31" t="s">
        <v>436</v>
      </c>
      <c r="C202" s="31" t="s">
        <v>437</v>
      </c>
      <c r="D202" s="4"/>
      <c r="E202" s="4"/>
      <c r="F202" s="4">
        <v>202.0</v>
      </c>
      <c r="G202" s="4"/>
      <c r="H202" s="31" t="s">
        <v>145</v>
      </c>
      <c r="I202" s="4"/>
      <c r="J202" s="4"/>
      <c r="K202" s="4"/>
      <c r="L202" s="31" t="s">
        <v>438</v>
      </c>
      <c r="M202" s="4"/>
      <c r="N202" s="4"/>
      <c r="O202" s="4"/>
      <c r="P202" s="4"/>
      <c r="Q202" s="4"/>
      <c r="R202" s="4"/>
      <c r="S202" s="4">
        <v>6.0</v>
      </c>
      <c r="T202" s="4"/>
      <c r="U202" s="4"/>
      <c r="V202" s="4"/>
      <c r="W202" s="4" t="str">
        <f>IFERROR(__xludf.DUMMYFUNCTION("""COMPUTED_VALUE"""),"equip_choices")</f>
        <v>equip_choices</v>
      </c>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ht="15.75" customHeight="1">
      <c r="A203" s="31" t="s">
        <v>396</v>
      </c>
      <c r="B203" s="31" t="s">
        <v>439</v>
      </c>
      <c r="C203" s="31" t="s">
        <v>440</v>
      </c>
      <c r="D203" s="4"/>
      <c r="E203" s="4"/>
      <c r="F203" s="4">
        <v>203.0</v>
      </c>
      <c r="G203" s="4"/>
      <c r="H203" s="31" t="s">
        <v>145</v>
      </c>
      <c r="I203" s="4"/>
      <c r="J203" s="4"/>
      <c r="K203" s="4"/>
      <c r="L203" s="31" t="s">
        <v>441</v>
      </c>
      <c r="M203" s="4"/>
      <c r="N203" s="4"/>
      <c r="O203" s="4"/>
      <c r="P203" s="4"/>
      <c r="Q203" s="4"/>
      <c r="R203" s="4"/>
      <c r="S203" s="4">
        <v>6.0</v>
      </c>
      <c r="T203" s="4"/>
      <c r="U203" s="4"/>
      <c r="V203" s="4"/>
      <c r="W203" s="4" t="str">
        <f>IFERROR(__xludf.DUMMYFUNCTION("""COMPUTED_VALUE"""),"equip_choices")</f>
        <v>equip_choices</v>
      </c>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ht="15.75" customHeight="1">
      <c r="A204" s="31" t="s">
        <v>396</v>
      </c>
      <c r="B204" s="31" t="s">
        <v>442</v>
      </c>
      <c r="C204" s="31" t="s">
        <v>443</v>
      </c>
      <c r="D204" s="4"/>
      <c r="E204" s="4"/>
      <c r="F204" s="4">
        <v>204.0</v>
      </c>
      <c r="G204" s="4"/>
      <c r="H204" s="31" t="s">
        <v>145</v>
      </c>
      <c r="I204" s="4"/>
      <c r="J204" s="4"/>
      <c r="K204" s="4"/>
      <c r="L204" s="31" t="s">
        <v>444</v>
      </c>
      <c r="M204" s="4"/>
      <c r="N204" s="4"/>
      <c r="O204" s="4"/>
      <c r="P204" s="4"/>
      <c r="Q204" s="4"/>
      <c r="R204" s="4"/>
      <c r="S204" s="4">
        <v>6.0</v>
      </c>
      <c r="T204" s="4"/>
      <c r="U204" s="4"/>
      <c r="V204" s="4"/>
      <c r="W204" s="4" t="str">
        <f>IFERROR(__xludf.DUMMYFUNCTION("""COMPUTED_VALUE"""),"equip_choices")</f>
        <v>equip_choices</v>
      </c>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ht="15.75" customHeight="1">
      <c r="A205" s="31" t="s">
        <v>396</v>
      </c>
      <c r="B205" s="31" t="s">
        <v>445</v>
      </c>
      <c r="C205" s="31" t="s">
        <v>446</v>
      </c>
      <c r="D205" s="4"/>
      <c r="E205" s="4"/>
      <c r="F205" s="4">
        <v>205.0</v>
      </c>
      <c r="G205" s="4"/>
      <c r="H205" s="31" t="s">
        <v>145</v>
      </c>
      <c r="I205" s="4"/>
      <c r="J205" s="4"/>
      <c r="K205" s="4"/>
      <c r="L205" s="31" t="s">
        <v>447</v>
      </c>
      <c r="M205" s="4"/>
      <c r="N205" s="4"/>
      <c r="O205" s="4"/>
      <c r="P205" s="4"/>
      <c r="Q205" s="4"/>
      <c r="R205" s="4"/>
      <c r="S205" s="4">
        <v>7.0</v>
      </c>
      <c r="T205" s="4"/>
      <c r="U205" s="4"/>
      <c r="V205" s="4"/>
      <c r="W205" s="4" t="str">
        <f>IFERROR(__xludf.DUMMYFUNCTION("""COMPUTED_VALUE"""),"equip_choices")</f>
        <v>equip_choices</v>
      </c>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ht="15.75" customHeight="1">
      <c r="A206" s="31" t="s">
        <v>396</v>
      </c>
      <c r="B206" s="31" t="s">
        <v>448</v>
      </c>
      <c r="C206" s="31" t="s">
        <v>449</v>
      </c>
      <c r="D206" s="4"/>
      <c r="E206" s="4"/>
      <c r="F206" s="4">
        <v>206.0</v>
      </c>
      <c r="G206" s="4"/>
      <c r="H206" s="31" t="s">
        <v>145</v>
      </c>
      <c r="I206" s="4"/>
      <c r="J206" s="4"/>
      <c r="K206" s="4"/>
      <c r="L206" s="31" t="s">
        <v>450</v>
      </c>
      <c r="M206" s="4"/>
      <c r="N206" s="4"/>
      <c r="O206" s="4"/>
      <c r="P206" s="4"/>
      <c r="Q206" s="4"/>
      <c r="R206" s="4"/>
      <c r="S206" s="4">
        <v>7.0</v>
      </c>
      <c r="T206" s="4"/>
      <c r="U206" s="4"/>
      <c r="V206" s="4"/>
      <c r="W206" s="4" t="str">
        <f>IFERROR(__xludf.DUMMYFUNCTION("""COMPUTED_VALUE"""),"equip_choices")</f>
        <v>equip_choices</v>
      </c>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ht="15.75" customHeight="1">
      <c r="A207" s="31" t="s">
        <v>396</v>
      </c>
      <c r="B207" s="31" t="s">
        <v>451</v>
      </c>
      <c r="C207" s="31" t="s">
        <v>452</v>
      </c>
      <c r="D207" s="4"/>
      <c r="E207" s="4"/>
      <c r="F207" s="4">
        <v>207.0</v>
      </c>
      <c r="G207" s="4"/>
      <c r="H207" s="31" t="s">
        <v>145</v>
      </c>
      <c r="I207" s="4"/>
      <c r="J207" s="4"/>
      <c r="K207" s="4"/>
      <c r="L207" s="31" t="s">
        <v>453</v>
      </c>
      <c r="M207" s="4"/>
      <c r="N207" s="4"/>
      <c r="O207" s="4"/>
      <c r="P207" s="4"/>
      <c r="Q207" s="4"/>
      <c r="R207" s="4"/>
      <c r="S207" s="4">
        <v>7.0</v>
      </c>
      <c r="T207" s="4"/>
      <c r="U207" s="4"/>
      <c r="V207" s="4"/>
      <c r="W207" s="4" t="str">
        <f>IFERROR(__xludf.DUMMYFUNCTION("""COMPUTED_VALUE"""),"equip_choices")</f>
        <v>equip_choices</v>
      </c>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ht="15.75" customHeight="1">
      <c r="A208" s="67" t="s">
        <v>98</v>
      </c>
      <c r="B208" s="67"/>
      <c r="C208" s="67"/>
      <c r="D208" s="68"/>
      <c r="E208" s="68"/>
      <c r="F208" s="68">
        <v>208.0</v>
      </c>
      <c r="G208" s="68"/>
      <c r="H208" s="67"/>
      <c r="I208" s="68"/>
      <c r="J208" s="68"/>
      <c r="K208" s="68"/>
      <c r="L208" s="68"/>
      <c r="M208" s="68"/>
      <c r="N208" s="68"/>
      <c r="O208" s="68"/>
      <c r="P208" s="68"/>
      <c r="Q208" s="68"/>
      <c r="R208" s="68"/>
      <c r="S208" s="68"/>
      <c r="T208" s="68"/>
      <c r="U208" s="68"/>
      <c r="V208" s="68"/>
      <c r="W208" s="68"/>
      <c r="X208" s="68" t="s">
        <v>32</v>
      </c>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row>
    <row r="209" ht="15.75" customHeight="1">
      <c r="A209" s="31" t="s">
        <v>39</v>
      </c>
      <c r="B209" s="31" t="s">
        <v>454</v>
      </c>
      <c r="C209" s="31"/>
      <c r="D209" s="4"/>
      <c r="E209" s="4"/>
      <c r="F209" s="4">
        <v>209.0</v>
      </c>
      <c r="G209" s="4"/>
      <c r="H209" s="67" t="s">
        <v>140</v>
      </c>
      <c r="I209" s="4"/>
      <c r="J209" s="4"/>
      <c r="K209" s="4"/>
      <c r="L209" s="4"/>
      <c r="M209" s="4"/>
      <c r="N209" s="4"/>
      <c r="O209" s="4"/>
      <c r="P209" s="4"/>
      <c r="Q209" s="4"/>
      <c r="R209" s="4"/>
      <c r="S209" s="4">
        <v>11.0</v>
      </c>
      <c r="T209" s="4"/>
      <c r="U209" s="4"/>
      <c r="V209" s="4"/>
      <c r="W209" s="4"/>
      <c r="X209" s="4" t="s">
        <v>32</v>
      </c>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ht="15.75" customHeight="1">
      <c r="A210" s="31" t="s">
        <v>418</v>
      </c>
      <c r="B210" s="31" t="s">
        <v>455</v>
      </c>
      <c r="C210" s="31" t="s">
        <v>398</v>
      </c>
      <c r="D210" s="4"/>
      <c r="E210" s="4"/>
      <c r="F210" s="4">
        <v>210.0</v>
      </c>
      <c r="G210" s="4"/>
      <c r="H210" s="31" t="s">
        <v>2</v>
      </c>
      <c r="I210" s="4"/>
      <c r="J210" s="4"/>
      <c r="K210" s="4"/>
      <c r="L210" s="4"/>
      <c r="M210" s="4"/>
      <c r="N210" s="4"/>
      <c r="O210" s="4"/>
      <c r="P210" s="4"/>
      <c r="Q210" s="4"/>
      <c r="R210" s="4"/>
      <c r="S210" s="4">
        <v>12.0</v>
      </c>
      <c r="T210" s="4"/>
      <c r="U210" s="4"/>
      <c r="V210" s="4"/>
      <c r="W210" s="4" t="str">
        <f>IFERROR(__xludf.DUMMYFUNCTION("""COMPUTED_VALUE"""),"equip_choices2")</f>
        <v>equip_choices2</v>
      </c>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ht="15.75" customHeight="1">
      <c r="A211" s="31" t="s">
        <v>418</v>
      </c>
      <c r="B211" s="31" t="s">
        <v>456</v>
      </c>
      <c r="C211" s="31" t="s">
        <v>437</v>
      </c>
      <c r="D211" s="4"/>
      <c r="E211" s="4"/>
      <c r="F211" s="4">
        <v>211.0</v>
      </c>
      <c r="G211" s="4"/>
      <c r="H211" s="31" t="s">
        <v>145</v>
      </c>
      <c r="I211" s="4"/>
      <c r="J211" s="4"/>
      <c r="K211" s="4"/>
      <c r="L211" s="4"/>
      <c r="M211" s="4"/>
      <c r="N211" s="4"/>
      <c r="O211" s="4"/>
      <c r="P211" s="4"/>
      <c r="Q211" s="4"/>
      <c r="R211" s="4"/>
      <c r="S211" s="4">
        <v>7.0</v>
      </c>
      <c r="T211" s="4"/>
      <c r="U211" s="4"/>
      <c r="V211" s="4"/>
      <c r="W211" s="4" t="str">
        <f>IFERROR(__xludf.DUMMYFUNCTION("""COMPUTED_VALUE"""),"equip_choices2")</f>
        <v>equip_choices2</v>
      </c>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ht="15.75" customHeight="1">
      <c r="A212" s="31" t="s">
        <v>418</v>
      </c>
      <c r="B212" s="31" t="s">
        <v>457</v>
      </c>
      <c r="C212" s="31" t="s">
        <v>440</v>
      </c>
      <c r="D212" s="4"/>
      <c r="E212" s="4"/>
      <c r="F212" s="4">
        <v>212.0</v>
      </c>
      <c r="G212" s="4"/>
      <c r="H212" s="31" t="s">
        <v>145</v>
      </c>
      <c r="I212" s="4"/>
      <c r="J212" s="4"/>
      <c r="K212" s="4"/>
      <c r="L212" s="4"/>
      <c r="M212" s="4"/>
      <c r="N212" s="4"/>
      <c r="O212" s="4"/>
      <c r="P212" s="4"/>
      <c r="Q212" s="4"/>
      <c r="R212" s="4"/>
      <c r="S212" s="4">
        <v>7.0</v>
      </c>
      <c r="T212" s="4"/>
      <c r="U212" s="4"/>
      <c r="V212" s="4"/>
      <c r="W212" s="4" t="str">
        <f>IFERROR(__xludf.DUMMYFUNCTION("""COMPUTED_VALUE"""),"equip_choices2")</f>
        <v>equip_choices2</v>
      </c>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ht="15.75" customHeight="1">
      <c r="A213" s="31" t="s">
        <v>418</v>
      </c>
      <c r="B213" s="31" t="s">
        <v>458</v>
      </c>
      <c r="C213" s="31" t="s">
        <v>443</v>
      </c>
      <c r="D213" s="4"/>
      <c r="E213" s="4"/>
      <c r="F213" s="4">
        <v>213.0</v>
      </c>
      <c r="G213" s="4"/>
      <c r="H213" s="31" t="s">
        <v>145</v>
      </c>
      <c r="I213" s="4"/>
      <c r="J213" s="4"/>
      <c r="K213" s="4"/>
      <c r="L213" s="4"/>
      <c r="M213" s="4"/>
      <c r="N213" s="4"/>
      <c r="O213" s="4"/>
      <c r="P213" s="4"/>
      <c r="Q213" s="4"/>
      <c r="R213" s="4"/>
      <c r="S213" s="4">
        <v>7.0</v>
      </c>
      <c r="T213" s="4"/>
      <c r="U213" s="4"/>
      <c r="V213" s="4"/>
      <c r="W213" s="4" t="str">
        <f>IFERROR(__xludf.DUMMYFUNCTION("""COMPUTED_VALUE"""),"equip_choices2")</f>
        <v>equip_choices2</v>
      </c>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ht="15.75" customHeight="1">
      <c r="A214" s="31" t="s">
        <v>418</v>
      </c>
      <c r="B214" s="31" t="s">
        <v>459</v>
      </c>
      <c r="C214" s="31" t="s">
        <v>446</v>
      </c>
      <c r="D214" s="4"/>
      <c r="E214" s="4"/>
      <c r="F214" s="4">
        <v>214.0</v>
      </c>
      <c r="G214" s="4"/>
      <c r="H214" s="31" t="s">
        <v>145</v>
      </c>
      <c r="I214" s="4"/>
      <c r="J214" s="4"/>
      <c r="K214" s="4"/>
      <c r="L214" s="4"/>
      <c r="M214" s="4"/>
      <c r="N214" s="4"/>
      <c r="O214" s="4"/>
      <c r="P214" s="4"/>
      <c r="Q214" s="4"/>
      <c r="R214" s="4"/>
      <c r="S214" s="4">
        <v>8.0</v>
      </c>
      <c r="T214" s="4"/>
      <c r="U214" s="4"/>
      <c r="V214" s="4"/>
      <c r="W214" s="4" t="str">
        <f>IFERROR(__xludf.DUMMYFUNCTION("""COMPUTED_VALUE"""),"equip_choices2")</f>
        <v>equip_choices2</v>
      </c>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ht="15.75" customHeight="1">
      <c r="A215" s="31" t="s">
        <v>418</v>
      </c>
      <c r="B215" s="31" t="s">
        <v>460</v>
      </c>
      <c r="C215" s="31" t="s">
        <v>449</v>
      </c>
      <c r="D215" s="4"/>
      <c r="E215" s="4"/>
      <c r="F215" s="4">
        <v>215.0</v>
      </c>
      <c r="G215" s="4"/>
      <c r="H215" s="31" t="s">
        <v>145</v>
      </c>
      <c r="I215" s="4"/>
      <c r="J215" s="4"/>
      <c r="K215" s="4"/>
      <c r="L215" s="4"/>
      <c r="M215" s="4"/>
      <c r="N215" s="4"/>
      <c r="O215" s="4"/>
      <c r="P215" s="4"/>
      <c r="Q215" s="4"/>
      <c r="R215" s="4"/>
      <c r="S215" s="4">
        <v>8.0</v>
      </c>
      <c r="T215" s="4"/>
      <c r="U215" s="4"/>
      <c r="V215" s="4"/>
      <c r="W215" s="4" t="str">
        <f>IFERROR(__xludf.DUMMYFUNCTION("""COMPUTED_VALUE"""),"equip_choices2")</f>
        <v>equip_choices2</v>
      </c>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ht="15.75" customHeight="1">
      <c r="A216" s="31" t="s">
        <v>418</v>
      </c>
      <c r="B216" s="31" t="s">
        <v>461</v>
      </c>
      <c r="C216" s="31" t="s">
        <v>452</v>
      </c>
      <c r="D216" s="4"/>
      <c r="E216" s="4"/>
      <c r="F216" s="4">
        <v>216.0</v>
      </c>
      <c r="G216" s="4"/>
      <c r="H216" s="31" t="s">
        <v>145</v>
      </c>
      <c r="I216" s="4"/>
      <c r="J216" s="4"/>
      <c r="K216" s="4"/>
      <c r="L216" s="4"/>
      <c r="M216" s="4"/>
      <c r="N216" s="4"/>
      <c r="O216" s="4"/>
      <c r="P216" s="4"/>
      <c r="Q216" s="4"/>
      <c r="R216" s="4"/>
      <c r="S216" s="4">
        <v>8.0</v>
      </c>
      <c r="T216" s="4"/>
      <c r="U216" s="4"/>
      <c r="V216" s="4"/>
      <c r="W216" s="4" t="str">
        <f>IFERROR(__xludf.DUMMYFUNCTION("""COMPUTED_VALUE"""),"equip_choices2")</f>
        <v>equip_choices2</v>
      </c>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ht="15.75" customHeight="1">
      <c r="A217" s="31" t="s">
        <v>98</v>
      </c>
      <c r="B217" s="31"/>
      <c r="C217" s="31"/>
      <c r="D217" s="4"/>
      <c r="E217" s="4"/>
      <c r="F217" s="4">
        <v>217.0</v>
      </c>
      <c r="G217" s="4"/>
      <c r="H217" s="31"/>
      <c r="I217" s="4"/>
      <c r="J217" s="4"/>
      <c r="K217" s="4"/>
      <c r="L217" s="4"/>
      <c r="M217" s="4"/>
      <c r="N217" s="4"/>
      <c r="O217" s="4"/>
      <c r="P217" s="4"/>
      <c r="Q217" s="4"/>
      <c r="R217" s="4"/>
      <c r="S217" s="4"/>
      <c r="T217" s="4"/>
      <c r="U217" s="4"/>
      <c r="V217" s="4"/>
      <c r="W217" s="4"/>
      <c r="X217" s="4" t="s">
        <v>32</v>
      </c>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ht="15.75" customHeight="1">
      <c r="A218" s="69" t="s">
        <v>39</v>
      </c>
      <c r="B218" s="69" t="s">
        <v>462</v>
      </c>
      <c r="C218" s="69" t="s">
        <v>463</v>
      </c>
      <c r="D218" s="70"/>
      <c r="E218" s="70"/>
      <c r="F218" s="70">
        <v>218.0</v>
      </c>
      <c r="G218" s="70"/>
      <c r="H218" s="69" t="s">
        <v>140</v>
      </c>
      <c r="I218" s="70"/>
      <c r="J218" s="70"/>
      <c r="K218" s="70"/>
      <c r="L218" s="70"/>
      <c r="M218" s="70"/>
      <c r="N218" s="70"/>
      <c r="O218" s="70"/>
      <c r="P218" s="70"/>
      <c r="Q218" s="70"/>
      <c r="R218" s="70"/>
      <c r="S218" s="70">
        <v>9.0</v>
      </c>
      <c r="T218" s="70"/>
      <c r="U218" s="70"/>
      <c r="V218" s="70"/>
      <c r="W218" s="70"/>
      <c r="X218" s="70" t="s">
        <v>32</v>
      </c>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row>
    <row r="219" ht="15.75" customHeight="1">
      <c r="A219" s="31" t="s">
        <v>85</v>
      </c>
      <c r="B219" s="31" t="s">
        <v>464</v>
      </c>
      <c r="C219" s="31" t="s">
        <v>437</v>
      </c>
      <c r="D219" s="4"/>
      <c r="E219" s="4"/>
      <c r="F219" s="4">
        <v>219.0</v>
      </c>
      <c r="G219" s="4"/>
      <c r="H219" s="31" t="s">
        <v>145</v>
      </c>
      <c r="I219" s="4"/>
      <c r="J219" s="4"/>
      <c r="K219" s="4"/>
      <c r="L219" s="4"/>
      <c r="M219" s="4"/>
      <c r="N219" s="4"/>
      <c r="O219" s="4"/>
      <c r="P219" s="4"/>
      <c r="Q219" s="4"/>
      <c r="R219" s="4"/>
      <c r="S219" s="4">
        <v>4.0</v>
      </c>
      <c r="T219" s="4"/>
      <c r="U219" s="4"/>
      <c r="V219" s="4"/>
      <c r="W219" s="4"/>
      <c r="X219" s="4" t="s">
        <v>32</v>
      </c>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ht="15.75" customHeight="1">
      <c r="A220" s="31" t="s">
        <v>85</v>
      </c>
      <c r="B220" s="31" t="s">
        <v>465</v>
      </c>
      <c r="C220" s="31" t="s">
        <v>440</v>
      </c>
      <c r="D220" s="4"/>
      <c r="E220" s="4"/>
      <c r="F220" s="4">
        <v>220.0</v>
      </c>
      <c r="G220" s="4"/>
      <c r="H220" s="31" t="s">
        <v>145</v>
      </c>
      <c r="I220" s="4"/>
      <c r="J220" s="4"/>
      <c r="K220" s="4"/>
      <c r="L220" s="4"/>
      <c r="M220" s="4"/>
      <c r="N220" s="4"/>
      <c r="O220" s="4"/>
      <c r="P220" s="4"/>
      <c r="Q220" s="4"/>
      <c r="R220" s="4"/>
      <c r="S220" s="4">
        <v>4.0</v>
      </c>
      <c r="T220" s="4"/>
      <c r="U220" s="4"/>
      <c r="V220" s="4"/>
      <c r="W220" s="4"/>
      <c r="X220" s="4" t="s">
        <v>32</v>
      </c>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ht="15.75" customHeight="1">
      <c r="A221" s="31" t="s">
        <v>85</v>
      </c>
      <c r="B221" s="31" t="s">
        <v>466</v>
      </c>
      <c r="C221" s="31" t="s">
        <v>443</v>
      </c>
      <c r="D221" s="4"/>
      <c r="E221" s="4"/>
      <c r="F221" s="4">
        <v>221.0</v>
      </c>
      <c r="G221" s="4"/>
      <c r="H221" s="31" t="s">
        <v>145</v>
      </c>
      <c r="I221" s="4"/>
      <c r="J221" s="4"/>
      <c r="K221" s="4"/>
      <c r="L221" s="4"/>
      <c r="M221" s="4"/>
      <c r="N221" s="4"/>
      <c r="O221" s="4"/>
      <c r="P221" s="4"/>
      <c r="Q221" s="4"/>
      <c r="R221" s="4"/>
      <c r="S221" s="4">
        <v>4.0</v>
      </c>
      <c r="T221" s="4"/>
      <c r="U221" s="4"/>
      <c r="V221" s="4"/>
      <c r="W221" s="4"/>
      <c r="X221" s="4" t="s">
        <v>32</v>
      </c>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ht="15.75" customHeight="1">
      <c r="A222" s="31" t="s">
        <v>85</v>
      </c>
      <c r="B222" s="31" t="s">
        <v>467</v>
      </c>
      <c r="C222" s="31" t="s">
        <v>446</v>
      </c>
      <c r="D222" s="4"/>
      <c r="E222" s="4"/>
      <c r="F222" s="4">
        <v>222.0</v>
      </c>
      <c r="G222" s="4"/>
      <c r="H222" s="31" t="s">
        <v>145</v>
      </c>
      <c r="I222" s="4"/>
      <c r="J222" s="4"/>
      <c r="K222" s="4"/>
      <c r="L222" s="4"/>
      <c r="M222" s="4"/>
      <c r="N222" s="4"/>
      <c r="O222" s="4"/>
      <c r="P222" s="4"/>
      <c r="Q222" s="4"/>
      <c r="R222" s="4"/>
      <c r="S222" s="4">
        <v>5.0</v>
      </c>
      <c r="T222" s="4"/>
      <c r="U222" s="4"/>
      <c r="V222" s="4"/>
      <c r="W222" s="4"/>
      <c r="X222" s="4" t="s">
        <v>32</v>
      </c>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ht="15.75" customHeight="1">
      <c r="A223" s="31" t="s">
        <v>85</v>
      </c>
      <c r="B223" s="31" t="s">
        <v>468</v>
      </c>
      <c r="C223" s="31" t="s">
        <v>449</v>
      </c>
      <c r="D223" s="4"/>
      <c r="E223" s="4"/>
      <c r="F223" s="4">
        <v>223.0</v>
      </c>
      <c r="G223" s="4"/>
      <c r="H223" s="31" t="s">
        <v>145</v>
      </c>
      <c r="I223" s="4"/>
      <c r="J223" s="4"/>
      <c r="K223" s="4"/>
      <c r="L223" s="4"/>
      <c r="M223" s="4"/>
      <c r="N223" s="4"/>
      <c r="O223" s="4"/>
      <c r="P223" s="4"/>
      <c r="Q223" s="4"/>
      <c r="R223" s="4"/>
      <c r="S223" s="4">
        <v>5.0</v>
      </c>
      <c r="T223" s="4"/>
      <c r="U223" s="4"/>
      <c r="V223" s="4"/>
      <c r="W223" s="4"/>
      <c r="X223" s="4" t="s">
        <v>32</v>
      </c>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ht="15.75" customHeight="1">
      <c r="A224" s="31" t="s">
        <v>85</v>
      </c>
      <c r="B224" s="31" t="s">
        <v>469</v>
      </c>
      <c r="C224" s="31" t="s">
        <v>452</v>
      </c>
      <c r="D224" s="4"/>
      <c r="E224" s="4"/>
      <c r="F224" s="4">
        <v>224.0</v>
      </c>
      <c r="G224" s="4"/>
      <c r="H224" s="31" t="s">
        <v>145</v>
      </c>
      <c r="I224" s="4"/>
      <c r="J224" s="4"/>
      <c r="K224" s="4"/>
      <c r="L224" s="4"/>
      <c r="M224" s="4"/>
      <c r="N224" s="4"/>
      <c r="O224" s="4"/>
      <c r="P224" s="4"/>
      <c r="Q224" s="4"/>
      <c r="R224" s="4"/>
      <c r="S224" s="4">
        <v>5.0</v>
      </c>
      <c r="T224" s="4"/>
      <c r="U224" s="4"/>
      <c r="V224" s="4"/>
      <c r="W224" s="4"/>
      <c r="X224" s="4" t="s">
        <v>32</v>
      </c>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ht="15.75" customHeight="1">
      <c r="A225" s="69" t="s">
        <v>98</v>
      </c>
      <c r="B225" s="69"/>
      <c r="C225" s="69"/>
      <c r="D225" s="70"/>
      <c r="E225" s="70"/>
      <c r="F225" s="70">
        <v>225.0</v>
      </c>
      <c r="G225" s="70"/>
      <c r="H225" s="69"/>
      <c r="I225" s="70"/>
      <c r="J225" s="70"/>
      <c r="K225" s="70"/>
      <c r="L225" s="70"/>
      <c r="M225" s="70"/>
      <c r="N225" s="70"/>
      <c r="O225" s="70"/>
      <c r="P225" s="70"/>
      <c r="Q225" s="70"/>
      <c r="R225" s="70"/>
      <c r="S225" s="70"/>
      <c r="T225" s="70"/>
      <c r="U225" s="70"/>
      <c r="V225" s="70"/>
      <c r="W225" s="70"/>
      <c r="X225" s="70" t="s">
        <v>32</v>
      </c>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row>
    <row r="226" ht="15.75" customHeight="1">
      <c r="A226" s="71" t="s">
        <v>39</v>
      </c>
      <c r="B226" s="71" t="s">
        <v>470</v>
      </c>
      <c r="C226" s="71"/>
      <c r="D226" s="72"/>
      <c r="E226" s="72"/>
      <c r="F226" s="72">
        <v>226.0</v>
      </c>
      <c r="G226" s="72"/>
      <c r="H226" s="71" t="s">
        <v>140</v>
      </c>
      <c r="I226" s="72"/>
      <c r="J226" s="72"/>
      <c r="K226" s="72"/>
      <c r="L226" s="72"/>
      <c r="M226" s="72"/>
      <c r="N226" s="72"/>
      <c r="O226" s="72"/>
      <c r="P226" s="72"/>
      <c r="Q226" s="72"/>
      <c r="R226" s="72"/>
      <c r="S226" s="72">
        <v>10.0</v>
      </c>
      <c r="T226" s="72"/>
      <c r="U226" s="72"/>
      <c r="V226" s="72"/>
      <c r="W226" s="72"/>
      <c r="X226" s="72" t="s">
        <v>32</v>
      </c>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row>
    <row r="227" ht="15.75" customHeight="1">
      <c r="A227" s="31" t="s">
        <v>396</v>
      </c>
      <c r="B227" s="31" t="s">
        <v>471</v>
      </c>
      <c r="C227" s="31" t="s">
        <v>398</v>
      </c>
      <c r="D227" s="4"/>
      <c r="E227" s="4"/>
      <c r="F227" s="4">
        <v>227.0</v>
      </c>
      <c r="G227" s="4"/>
      <c r="H227" s="31" t="s">
        <v>2</v>
      </c>
      <c r="I227" s="4"/>
      <c r="J227" s="4"/>
      <c r="K227" s="4"/>
      <c r="L227" s="4"/>
      <c r="M227" s="4"/>
      <c r="N227" s="4"/>
      <c r="O227" s="4"/>
      <c r="P227" s="4"/>
      <c r="Q227" s="4"/>
      <c r="R227" s="4"/>
      <c r="S227" s="4">
        <v>11.0</v>
      </c>
      <c r="T227" s="4"/>
      <c r="U227" s="4"/>
      <c r="V227" s="4"/>
      <c r="W227" s="4" t="str">
        <f>IFERROR(__xludf.DUMMYFUNCTION("""COMPUTED_VALUE"""),"equip_choices")</f>
        <v>equip_choices</v>
      </c>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ht="15.75" customHeight="1">
      <c r="A228" s="31" t="s">
        <v>396</v>
      </c>
      <c r="B228" s="31" t="s">
        <v>472</v>
      </c>
      <c r="C228" s="31" t="s">
        <v>473</v>
      </c>
      <c r="D228" s="4"/>
      <c r="E228" s="4"/>
      <c r="F228" s="4">
        <v>228.0</v>
      </c>
      <c r="G228" s="4"/>
      <c r="H228" s="31" t="s">
        <v>145</v>
      </c>
      <c r="I228" s="4"/>
      <c r="J228" s="4"/>
      <c r="K228" s="4"/>
      <c r="L228" s="31" t="s">
        <v>474</v>
      </c>
      <c r="M228" s="4"/>
      <c r="N228" s="4"/>
      <c r="O228" s="4"/>
      <c r="P228" s="4"/>
      <c r="Q228" s="4"/>
      <c r="R228" s="4"/>
      <c r="S228" s="4">
        <v>7.0</v>
      </c>
      <c r="T228" s="4"/>
      <c r="U228" s="4"/>
      <c r="V228" s="4"/>
      <c r="W228" s="4" t="str">
        <f>IFERROR(__xludf.DUMMYFUNCTION("""COMPUTED_VALUE"""),"equip_choices")</f>
        <v>equip_choices</v>
      </c>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ht="15.75" customHeight="1">
      <c r="A229" s="31" t="s">
        <v>396</v>
      </c>
      <c r="B229" s="31" t="s">
        <v>475</v>
      </c>
      <c r="C229" s="31" t="s">
        <v>476</v>
      </c>
      <c r="D229" s="4"/>
      <c r="E229" s="4"/>
      <c r="F229" s="4">
        <v>229.0</v>
      </c>
      <c r="G229" s="4"/>
      <c r="H229" s="31" t="s">
        <v>145</v>
      </c>
      <c r="I229" s="4"/>
      <c r="J229" s="4"/>
      <c r="K229" s="4"/>
      <c r="L229" s="31" t="s">
        <v>477</v>
      </c>
      <c r="M229" s="4"/>
      <c r="N229" s="4"/>
      <c r="O229" s="4"/>
      <c r="P229" s="4"/>
      <c r="Q229" s="4"/>
      <c r="R229" s="4"/>
      <c r="S229" s="4">
        <v>7.0</v>
      </c>
      <c r="T229" s="4"/>
      <c r="U229" s="4"/>
      <c r="V229" s="4"/>
      <c r="W229" s="4" t="str">
        <f>IFERROR(__xludf.DUMMYFUNCTION("""COMPUTED_VALUE"""),"equip_choices")</f>
        <v>equip_choices</v>
      </c>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ht="15.75" customHeight="1">
      <c r="A230" s="31" t="s">
        <v>396</v>
      </c>
      <c r="B230" s="31" t="s">
        <v>478</v>
      </c>
      <c r="C230" s="31" t="s">
        <v>479</v>
      </c>
      <c r="D230" s="4"/>
      <c r="E230" s="4"/>
      <c r="F230" s="4">
        <v>230.0</v>
      </c>
      <c r="G230" s="4"/>
      <c r="H230" s="31" t="s">
        <v>145</v>
      </c>
      <c r="I230" s="4"/>
      <c r="J230" s="4"/>
      <c r="K230" s="4"/>
      <c r="L230" s="31" t="s">
        <v>480</v>
      </c>
      <c r="M230" s="4"/>
      <c r="N230" s="4"/>
      <c r="O230" s="4"/>
      <c r="P230" s="4"/>
      <c r="Q230" s="4"/>
      <c r="R230" s="4"/>
      <c r="S230" s="4">
        <v>7.0</v>
      </c>
      <c r="T230" s="4"/>
      <c r="U230" s="4"/>
      <c r="V230" s="4"/>
      <c r="W230" s="4" t="str">
        <f>IFERROR(__xludf.DUMMYFUNCTION("""COMPUTED_VALUE"""),"equip_choices")</f>
        <v>equip_choices</v>
      </c>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ht="15.75" customHeight="1">
      <c r="A231" s="31" t="s">
        <v>396</v>
      </c>
      <c r="B231" s="31" t="s">
        <v>481</v>
      </c>
      <c r="C231" s="31" t="s">
        <v>482</v>
      </c>
      <c r="D231" s="4"/>
      <c r="E231" s="4"/>
      <c r="F231" s="4">
        <v>231.0</v>
      </c>
      <c r="G231" s="4"/>
      <c r="H231" s="31" t="s">
        <v>145</v>
      </c>
      <c r="I231" s="4"/>
      <c r="J231" s="4"/>
      <c r="K231" s="4"/>
      <c r="L231" s="31" t="s">
        <v>483</v>
      </c>
      <c r="M231" s="4"/>
      <c r="N231" s="4"/>
      <c r="O231" s="4"/>
      <c r="P231" s="4"/>
      <c r="Q231" s="4"/>
      <c r="R231" s="4"/>
      <c r="S231" s="4">
        <v>7.0</v>
      </c>
      <c r="T231" s="4"/>
      <c r="U231" s="4"/>
      <c r="V231" s="4"/>
      <c r="W231" s="4" t="str">
        <f>IFERROR(__xludf.DUMMYFUNCTION("""COMPUTED_VALUE"""),"equip_choices")</f>
        <v>equip_choices</v>
      </c>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ht="15.75" customHeight="1">
      <c r="A232" s="31" t="s">
        <v>396</v>
      </c>
      <c r="B232" s="31" t="s">
        <v>484</v>
      </c>
      <c r="C232" s="31" t="s">
        <v>485</v>
      </c>
      <c r="D232" s="4"/>
      <c r="E232" s="4"/>
      <c r="F232" s="4">
        <v>232.0</v>
      </c>
      <c r="G232" s="4"/>
      <c r="H232" s="31" t="s">
        <v>145</v>
      </c>
      <c r="I232" s="4"/>
      <c r="J232" s="4"/>
      <c r="K232" s="4"/>
      <c r="L232" s="31" t="s">
        <v>486</v>
      </c>
      <c r="M232" s="4"/>
      <c r="N232" s="4"/>
      <c r="O232" s="4"/>
      <c r="P232" s="4"/>
      <c r="Q232" s="4"/>
      <c r="R232" s="4"/>
      <c r="S232" s="4">
        <v>7.0</v>
      </c>
      <c r="T232" s="4"/>
      <c r="U232" s="4"/>
      <c r="V232" s="4"/>
      <c r="W232" s="4" t="str">
        <f>IFERROR(__xludf.DUMMYFUNCTION("""COMPUTED_VALUE"""),"equip_choices")</f>
        <v>equip_choices</v>
      </c>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ht="15.75" customHeight="1">
      <c r="A233" s="31" t="s">
        <v>396</v>
      </c>
      <c r="B233" s="31" t="s">
        <v>487</v>
      </c>
      <c r="C233" s="31" t="s">
        <v>488</v>
      </c>
      <c r="D233" s="4"/>
      <c r="E233" s="4"/>
      <c r="F233" s="4">
        <v>233.0</v>
      </c>
      <c r="G233" s="4"/>
      <c r="H233" s="31" t="s">
        <v>145</v>
      </c>
      <c r="I233" s="4"/>
      <c r="J233" s="4"/>
      <c r="K233" s="4"/>
      <c r="L233" s="31" t="s">
        <v>489</v>
      </c>
      <c r="M233" s="4"/>
      <c r="N233" s="4"/>
      <c r="O233" s="4"/>
      <c r="P233" s="4"/>
      <c r="Q233" s="4"/>
      <c r="R233" s="4"/>
      <c r="S233" s="4">
        <v>7.0</v>
      </c>
      <c r="T233" s="4"/>
      <c r="U233" s="4"/>
      <c r="V233" s="4"/>
      <c r="W233" s="4" t="str">
        <f>IFERROR(__xludf.DUMMYFUNCTION("""COMPUTED_VALUE"""),"equip_choices")</f>
        <v>equip_choices</v>
      </c>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ht="15.75" customHeight="1">
      <c r="A234" s="71" t="s">
        <v>98</v>
      </c>
      <c r="B234" s="71"/>
      <c r="C234" s="71"/>
      <c r="D234" s="72"/>
      <c r="E234" s="72"/>
      <c r="F234" s="72">
        <v>234.0</v>
      </c>
      <c r="G234" s="72"/>
      <c r="H234" s="71"/>
      <c r="I234" s="72"/>
      <c r="J234" s="72"/>
      <c r="K234" s="72"/>
      <c r="L234" s="72"/>
      <c r="M234" s="72"/>
      <c r="N234" s="72"/>
      <c r="O234" s="72"/>
      <c r="P234" s="72"/>
      <c r="Q234" s="72"/>
      <c r="R234" s="72"/>
      <c r="S234" s="72"/>
      <c r="T234" s="72"/>
      <c r="U234" s="72"/>
      <c r="V234" s="72"/>
      <c r="W234" s="72"/>
      <c r="X234" s="72" t="s">
        <v>32</v>
      </c>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row>
    <row r="235" ht="15.75" customHeight="1">
      <c r="A235" s="31" t="s">
        <v>39</v>
      </c>
      <c r="B235" s="31" t="s">
        <v>490</v>
      </c>
      <c r="C235" s="31"/>
      <c r="D235" s="4"/>
      <c r="E235" s="4"/>
      <c r="F235" s="4">
        <v>235.0</v>
      </c>
      <c r="G235" s="4"/>
      <c r="H235" s="71" t="s">
        <v>140</v>
      </c>
      <c r="I235" s="4"/>
      <c r="J235" s="4"/>
      <c r="K235" s="4"/>
      <c r="L235" s="4"/>
      <c r="M235" s="4"/>
      <c r="N235" s="4"/>
      <c r="O235" s="4"/>
      <c r="P235" s="4"/>
      <c r="Q235" s="4"/>
      <c r="R235" s="4"/>
      <c r="S235" s="4">
        <v>10.0</v>
      </c>
      <c r="T235" s="4"/>
      <c r="U235" s="4"/>
      <c r="V235" s="4"/>
      <c r="W235" s="4"/>
      <c r="X235" s="4" t="s">
        <v>32</v>
      </c>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ht="15.75" customHeight="1">
      <c r="A236" s="31" t="s">
        <v>418</v>
      </c>
      <c r="B236" s="31" t="s">
        <v>491</v>
      </c>
      <c r="C236" s="31" t="s">
        <v>398</v>
      </c>
      <c r="D236" s="4"/>
      <c r="E236" s="4"/>
      <c r="F236" s="4">
        <v>236.0</v>
      </c>
      <c r="G236" s="4"/>
      <c r="H236" s="31" t="s">
        <v>2</v>
      </c>
      <c r="I236" s="4"/>
      <c r="J236" s="4"/>
      <c r="K236" s="4"/>
      <c r="L236" s="4"/>
      <c r="M236" s="4"/>
      <c r="N236" s="4"/>
      <c r="O236" s="4"/>
      <c r="P236" s="4"/>
      <c r="Q236" s="4"/>
      <c r="R236" s="4"/>
      <c r="S236" s="4">
        <v>12.0</v>
      </c>
      <c r="T236" s="4"/>
      <c r="U236" s="4"/>
      <c r="V236" s="4"/>
      <c r="W236" s="4" t="str">
        <f>IFERROR(__xludf.DUMMYFUNCTION("""COMPUTED_VALUE"""),"equip_choices2")</f>
        <v>equip_choices2</v>
      </c>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ht="15.75" customHeight="1">
      <c r="A237" s="31" t="s">
        <v>418</v>
      </c>
      <c r="B237" s="31" t="s">
        <v>492</v>
      </c>
      <c r="C237" s="31" t="s">
        <v>473</v>
      </c>
      <c r="D237" s="4"/>
      <c r="E237" s="4"/>
      <c r="F237" s="4">
        <v>237.0</v>
      </c>
      <c r="G237" s="4"/>
      <c r="H237" s="31" t="s">
        <v>145</v>
      </c>
      <c r="I237" s="4"/>
      <c r="J237" s="4"/>
      <c r="K237" s="4"/>
      <c r="L237" s="4"/>
      <c r="M237" s="4"/>
      <c r="N237" s="4"/>
      <c r="O237" s="4"/>
      <c r="P237" s="4"/>
      <c r="Q237" s="4"/>
      <c r="R237" s="4"/>
      <c r="S237" s="4">
        <v>8.0</v>
      </c>
      <c r="T237" s="4"/>
      <c r="U237" s="4"/>
      <c r="V237" s="4"/>
      <c r="W237" s="4" t="str">
        <f>IFERROR(__xludf.DUMMYFUNCTION("""COMPUTED_VALUE"""),"equip_choices2")</f>
        <v>equip_choices2</v>
      </c>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ht="15.75" customHeight="1">
      <c r="A238" s="31" t="s">
        <v>418</v>
      </c>
      <c r="B238" s="31" t="s">
        <v>493</v>
      </c>
      <c r="C238" s="31" t="s">
        <v>476</v>
      </c>
      <c r="D238" s="4"/>
      <c r="E238" s="4"/>
      <c r="F238" s="4">
        <v>238.0</v>
      </c>
      <c r="G238" s="4"/>
      <c r="H238" s="31" t="s">
        <v>145</v>
      </c>
      <c r="I238" s="4"/>
      <c r="J238" s="4"/>
      <c r="K238" s="4"/>
      <c r="L238" s="4"/>
      <c r="M238" s="4"/>
      <c r="N238" s="4"/>
      <c r="O238" s="4"/>
      <c r="P238" s="4"/>
      <c r="Q238" s="4"/>
      <c r="R238" s="4"/>
      <c r="S238" s="4">
        <v>8.0</v>
      </c>
      <c r="T238" s="4"/>
      <c r="U238" s="4"/>
      <c r="V238" s="4"/>
      <c r="W238" s="4" t="str">
        <f>IFERROR(__xludf.DUMMYFUNCTION("""COMPUTED_VALUE"""),"equip_choices2")</f>
        <v>equip_choices2</v>
      </c>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ht="15.75" customHeight="1">
      <c r="A239" s="31" t="s">
        <v>418</v>
      </c>
      <c r="B239" s="31" t="s">
        <v>494</v>
      </c>
      <c r="C239" s="31" t="s">
        <v>479</v>
      </c>
      <c r="D239" s="4"/>
      <c r="E239" s="4"/>
      <c r="F239" s="4">
        <v>239.0</v>
      </c>
      <c r="G239" s="4"/>
      <c r="H239" s="31" t="s">
        <v>145</v>
      </c>
      <c r="I239" s="4"/>
      <c r="J239" s="4"/>
      <c r="K239" s="4"/>
      <c r="L239" s="4"/>
      <c r="M239" s="4"/>
      <c r="N239" s="4"/>
      <c r="O239" s="4"/>
      <c r="P239" s="4"/>
      <c r="Q239" s="4"/>
      <c r="R239" s="4"/>
      <c r="S239" s="4">
        <v>8.0</v>
      </c>
      <c r="T239" s="4"/>
      <c r="U239" s="4"/>
      <c r="V239" s="4"/>
      <c r="W239" s="4" t="str">
        <f>IFERROR(__xludf.DUMMYFUNCTION("""COMPUTED_VALUE"""),"equip_choices2")</f>
        <v>equip_choices2</v>
      </c>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ht="15.75" customHeight="1">
      <c r="A240" s="31" t="s">
        <v>418</v>
      </c>
      <c r="B240" s="31" t="s">
        <v>495</v>
      </c>
      <c r="C240" s="31" t="s">
        <v>482</v>
      </c>
      <c r="D240" s="4"/>
      <c r="E240" s="4"/>
      <c r="F240" s="4">
        <v>240.0</v>
      </c>
      <c r="G240" s="4"/>
      <c r="H240" s="31" t="s">
        <v>145</v>
      </c>
      <c r="I240" s="4"/>
      <c r="J240" s="4"/>
      <c r="K240" s="4"/>
      <c r="L240" s="4"/>
      <c r="M240" s="4"/>
      <c r="N240" s="4"/>
      <c r="O240" s="4"/>
      <c r="P240" s="4"/>
      <c r="Q240" s="4"/>
      <c r="R240" s="4"/>
      <c r="S240" s="4">
        <v>8.0</v>
      </c>
      <c r="T240" s="4"/>
      <c r="U240" s="4"/>
      <c r="V240" s="4"/>
      <c r="W240" s="4" t="str">
        <f>IFERROR(__xludf.DUMMYFUNCTION("""COMPUTED_VALUE"""),"equip_choices2")</f>
        <v>equip_choices2</v>
      </c>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ht="15.75" customHeight="1">
      <c r="A241" s="31" t="s">
        <v>418</v>
      </c>
      <c r="B241" s="31" t="s">
        <v>496</v>
      </c>
      <c r="C241" s="31" t="s">
        <v>485</v>
      </c>
      <c r="D241" s="4"/>
      <c r="E241" s="4"/>
      <c r="F241" s="4">
        <v>241.0</v>
      </c>
      <c r="G241" s="4"/>
      <c r="H241" s="31" t="s">
        <v>145</v>
      </c>
      <c r="I241" s="4"/>
      <c r="J241" s="4"/>
      <c r="K241" s="4"/>
      <c r="L241" s="4"/>
      <c r="M241" s="4"/>
      <c r="N241" s="4"/>
      <c r="O241" s="4"/>
      <c r="P241" s="4"/>
      <c r="Q241" s="4"/>
      <c r="R241" s="4"/>
      <c r="S241" s="4">
        <v>8.0</v>
      </c>
      <c r="T241" s="4"/>
      <c r="U241" s="4"/>
      <c r="V241" s="4"/>
      <c r="W241" s="4" t="str">
        <f>IFERROR(__xludf.DUMMYFUNCTION("""COMPUTED_VALUE"""),"equip_choices2")</f>
        <v>equip_choices2</v>
      </c>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ht="15.75" customHeight="1">
      <c r="A242" s="31" t="s">
        <v>418</v>
      </c>
      <c r="B242" s="31" t="s">
        <v>497</v>
      </c>
      <c r="C242" s="31" t="s">
        <v>488</v>
      </c>
      <c r="D242" s="4"/>
      <c r="E242" s="4"/>
      <c r="F242" s="4">
        <v>242.0</v>
      </c>
      <c r="G242" s="4"/>
      <c r="H242" s="31" t="s">
        <v>145</v>
      </c>
      <c r="I242" s="4"/>
      <c r="J242" s="4"/>
      <c r="K242" s="4"/>
      <c r="L242" s="4"/>
      <c r="M242" s="4"/>
      <c r="N242" s="4"/>
      <c r="O242" s="4"/>
      <c r="P242" s="4"/>
      <c r="Q242" s="4"/>
      <c r="R242" s="4"/>
      <c r="S242" s="4">
        <v>8.0</v>
      </c>
      <c r="T242" s="4"/>
      <c r="U242" s="4"/>
      <c r="V242" s="4"/>
      <c r="W242" s="4" t="str">
        <f>IFERROR(__xludf.DUMMYFUNCTION("""COMPUTED_VALUE"""),"equip_choices2")</f>
        <v>equip_choices2</v>
      </c>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ht="15.75" customHeight="1">
      <c r="A243" s="31" t="s">
        <v>98</v>
      </c>
      <c r="B243" s="31"/>
      <c r="C243" s="31"/>
      <c r="D243" s="4"/>
      <c r="E243" s="4"/>
      <c r="F243" s="4">
        <v>243.0</v>
      </c>
      <c r="G243" s="4"/>
      <c r="H243" s="31"/>
      <c r="I243" s="4"/>
      <c r="J243" s="4"/>
      <c r="K243" s="4"/>
      <c r="L243" s="4"/>
      <c r="M243" s="4"/>
      <c r="N243" s="4"/>
      <c r="O243" s="4"/>
      <c r="P243" s="4"/>
      <c r="Q243" s="4"/>
      <c r="R243" s="4"/>
      <c r="S243" s="4"/>
      <c r="T243" s="4"/>
      <c r="U243" s="4"/>
      <c r="V243" s="4"/>
      <c r="W243" s="4"/>
      <c r="X243" s="4" t="s">
        <v>32</v>
      </c>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ht="15.75" customHeight="1">
      <c r="A244" s="73" t="s">
        <v>39</v>
      </c>
      <c r="B244" s="73" t="s">
        <v>498</v>
      </c>
      <c r="C244" s="73" t="s">
        <v>463</v>
      </c>
      <c r="D244" s="74"/>
      <c r="E244" s="74"/>
      <c r="F244" s="74">
        <v>244.0</v>
      </c>
      <c r="G244" s="74"/>
      <c r="H244" s="73" t="s">
        <v>140</v>
      </c>
      <c r="I244" s="74"/>
      <c r="J244" s="74"/>
      <c r="K244" s="74"/>
      <c r="L244" s="74"/>
      <c r="M244" s="74"/>
      <c r="N244" s="74"/>
      <c r="O244" s="74"/>
      <c r="P244" s="74"/>
      <c r="Q244" s="74"/>
      <c r="R244" s="74"/>
      <c r="S244" s="74">
        <v>9.0</v>
      </c>
      <c r="T244" s="74"/>
      <c r="U244" s="74"/>
      <c r="V244" s="74"/>
      <c r="W244" s="74"/>
      <c r="X244" s="74" t="s">
        <v>32</v>
      </c>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row>
    <row r="245" ht="15.75" customHeight="1">
      <c r="A245" s="31" t="s">
        <v>85</v>
      </c>
      <c r="B245" s="31" t="s">
        <v>499</v>
      </c>
      <c r="C245" s="31" t="s">
        <v>473</v>
      </c>
      <c r="D245" s="4"/>
      <c r="E245" s="4"/>
      <c r="F245" s="4">
        <v>245.0</v>
      </c>
      <c r="G245" s="4"/>
      <c r="H245" s="31" t="s">
        <v>145</v>
      </c>
      <c r="I245" s="4"/>
      <c r="J245" s="4"/>
      <c r="K245" s="4"/>
      <c r="L245" s="4"/>
      <c r="M245" s="4"/>
      <c r="N245" s="4"/>
      <c r="O245" s="4"/>
      <c r="P245" s="4"/>
      <c r="Q245" s="4"/>
      <c r="R245" s="4"/>
      <c r="S245" s="4">
        <v>5.0</v>
      </c>
      <c r="T245" s="4"/>
      <c r="U245" s="4"/>
      <c r="V245" s="4"/>
      <c r="W245" s="4"/>
      <c r="X245" s="4" t="s">
        <v>32</v>
      </c>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ht="15.75" customHeight="1">
      <c r="A246" s="31" t="s">
        <v>85</v>
      </c>
      <c r="B246" s="31" t="s">
        <v>500</v>
      </c>
      <c r="C246" s="31" t="s">
        <v>476</v>
      </c>
      <c r="D246" s="4"/>
      <c r="E246" s="4"/>
      <c r="F246" s="4">
        <v>246.0</v>
      </c>
      <c r="G246" s="4"/>
      <c r="H246" s="31" t="s">
        <v>145</v>
      </c>
      <c r="I246" s="4"/>
      <c r="J246" s="4"/>
      <c r="K246" s="4"/>
      <c r="L246" s="4"/>
      <c r="M246" s="4"/>
      <c r="N246" s="4"/>
      <c r="O246" s="4"/>
      <c r="P246" s="4"/>
      <c r="Q246" s="4"/>
      <c r="R246" s="4"/>
      <c r="S246" s="4">
        <v>5.0</v>
      </c>
      <c r="T246" s="4"/>
      <c r="U246" s="4"/>
      <c r="V246" s="4"/>
      <c r="W246" s="4"/>
      <c r="X246" s="4" t="s">
        <v>32</v>
      </c>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ht="15.75" customHeight="1">
      <c r="A247" s="31" t="s">
        <v>85</v>
      </c>
      <c r="B247" s="31" t="s">
        <v>501</v>
      </c>
      <c r="C247" s="31" t="s">
        <v>479</v>
      </c>
      <c r="D247" s="4"/>
      <c r="E247" s="4"/>
      <c r="F247" s="4">
        <v>247.0</v>
      </c>
      <c r="G247" s="4"/>
      <c r="H247" s="31" t="s">
        <v>145</v>
      </c>
      <c r="I247" s="4"/>
      <c r="J247" s="4"/>
      <c r="K247" s="4"/>
      <c r="L247" s="4"/>
      <c r="M247" s="4"/>
      <c r="N247" s="4"/>
      <c r="O247" s="4"/>
      <c r="P247" s="4"/>
      <c r="Q247" s="4"/>
      <c r="R247" s="4"/>
      <c r="S247" s="4">
        <v>5.0</v>
      </c>
      <c r="T247" s="4"/>
      <c r="U247" s="4"/>
      <c r="V247" s="4"/>
      <c r="W247" s="4"/>
      <c r="X247" s="4" t="s">
        <v>32</v>
      </c>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ht="15.75" customHeight="1">
      <c r="A248" s="31" t="s">
        <v>85</v>
      </c>
      <c r="B248" s="31" t="s">
        <v>502</v>
      </c>
      <c r="C248" s="31" t="s">
        <v>482</v>
      </c>
      <c r="D248" s="4"/>
      <c r="E248" s="4"/>
      <c r="F248" s="4">
        <v>248.0</v>
      </c>
      <c r="G248" s="4"/>
      <c r="H248" s="31" t="s">
        <v>145</v>
      </c>
      <c r="I248" s="4"/>
      <c r="J248" s="4"/>
      <c r="K248" s="4"/>
      <c r="L248" s="4"/>
      <c r="M248" s="4"/>
      <c r="N248" s="4"/>
      <c r="O248" s="4"/>
      <c r="P248" s="4"/>
      <c r="Q248" s="4"/>
      <c r="R248" s="4"/>
      <c r="S248" s="4">
        <v>5.0</v>
      </c>
      <c r="T248" s="4"/>
      <c r="U248" s="4"/>
      <c r="V248" s="4"/>
      <c r="W248" s="4"/>
      <c r="X248" s="4" t="s">
        <v>32</v>
      </c>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ht="15.75" customHeight="1">
      <c r="A249" s="31" t="s">
        <v>85</v>
      </c>
      <c r="B249" s="31" t="s">
        <v>503</v>
      </c>
      <c r="C249" s="31" t="s">
        <v>485</v>
      </c>
      <c r="D249" s="4"/>
      <c r="E249" s="4"/>
      <c r="F249" s="4">
        <v>249.0</v>
      </c>
      <c r="G249" s="4"/>
      <c r="H249" s="31" t="s">
        <v>145</v>
      </c>
      <c r="I249" s="4"/>
      <c r="J249" s="4"/>
      <c r="K249" s="4"/>
      <c r="L249" s="4"/>
      <c r="M249" s="4"/>
      <c r="N249" s="4"/>
      <c r="O249" s="4"/>
      <c r="P249" s="4"/>
      <c r="Q249" s="4"/>
      <c r="R249" s="4"/>
      <c r="S249" s="4">
        <v>5.0</v>
      </c>
      <c r="T249" s="4"/>
      <c r="U249" s="4"/>
      <c r="V249" s="4"/>
      <c r="W249" s="4"/>
      <c r="X249" s="4" t="s">
        <v>32</v>
      </c>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ht="15.75" customHeight="1">
      <c r="A250" s="31" t="s">
        <v>85</v>
      </c>
      <c r="B250" s="31" t="s">
        <v>504</v>
      </c>
      <c r="C250" s="31" t="s">
        <v>488</v>
      </c>
      <c r="D250" s="4"/>
      <c r="E250" s="4"/>
      <c r="F250" s="4">
        <v>250.0</v>
      </c>
      <c r="G250" s="4"/>
      <c r="H250" s="31" t="s">
        <v>145</v>
      </c>
      <c r="I250" s="4"/>
      <c r="J250" s="4"/>
      <c r="K250" s="4"/>
      <c r="L250" s="4"/>
      <c r="M250" s="4"/>
      <c r="N250" s="4"/>
      <c r="O250" s="4"/>
      <c r="P250" s="4"/>
      <c r="Q250" s="4"/>
      <c r="R250" s="4"/>
      <c r="S250" s="4">
        <v>5.0</v>
      </c>
      <c r="T250" s="4"/>
      <c r="U250" s="4"/>
      <c r="V250" s="4"/>
      <c r="W250" s="4"/>
      <c r="X250" s="4" t="s">
        <v>32</v>
      </c>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ht="15.75" customHeight="1">
      <c r="A251" s="73" t="s">
        <v>98</v>
      </c>
      <c r="B251" s="73"/>
      <c r="C251" s="73"/>
      <c r="D251" s="74"/>
      <c r="E251" s="74"/>
      <c r="F251" s="74">
        <v>251.0</v>
      </c>
      <c r="G251" s="74"/>
      <c r="H251" s="73"/>
      <c r="I251" s="74"/>
      <c r="J251" s="74"/>
      <c r="K251" s="74"/>
      <c r="L251" s="74"/>
      <c r="M251" s="74"/>
      <c r="N251" s="74"/>
      <c r="O251" s="74"/>
      <c r="P251" s="74"/>
      <c r="Q251" s="74"/>
      <c r="R251" s="74"/>
      <c r="S251" s="74"/>
      <c r="T251" s="74"/>
      <c r="U251" s="74"/>
      <c r="V251" s="74"/>
      <c r="W251" s="74"/>
      <c r="X251" s="74" t="s">
        <v>32</v>
      </c>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row>
    <row r="252" ht="15.75" customHeight="1">
      <c r="A252" s="75" t="s">
        <v>39</v>
      </c>
      <c r="B252" s="75" t="s">
        <v>505</v>
      </c>
      <c r="C252" s="75"/>
      <c r="D252" s="76"/>
      <c r="E252" s="76"/>
      <c r="F252" s="76">
        <v>252.0</v>
      </c>
      <c r="G252" s="76"/>
      <c r="H252" s="75" t="s">
        <v>140</v>
      </c>
      <c r="I252" s="76"/>
      <c r="J252" s="76"/>
      <c r="K252" s="76"/>
      <c r="L252" s="76"/>
      <c r="M252" s="76"/>
      <c r="N252" s="76"/>
      <c r="O252" s="76"/>
      <c r="P252" s="76"/>
      <c r="Q252" s="76"/>
      <c r="R252" s="76"/>
      <c r="S252" s="76">
        <v>10.0</v>
      </c>
      <c r="T252" s="76"/>
      <c r="U252" s="76"/>
      <c r="V252" s="76"/>
      <c r="W252" s="76"/>
      <c r="X252" s="76" t="s">
        <v>32</v>
      </c>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row>
    <row r="253" ht="15.75" customHeight="1">
      <c r="A253" s="31" t="s">
        <v>396</v>
      </c>
      <c r="B253" s="31" t="s">
        <v>506</v>
      </c>
      <c r="C253" s="31" t="s">
        <v>398</v>
      </c>
      <c r="D253" s="4"/>
      <c r="E253" s="4"/>
      <c r="F253" s="4">
        <v>253.0</v>
      </c>
      <c r="G253" s="4"/>
      <c r="H253" s="31" t="s">
        <v>2</v>
      </c>
      <c r="I253" s="4"/>
      <c r="J253" s="4"/>
      <c r="K253" s="4"/>
      <c r="L253" s="4"/>
      <c r="M253" s="4"/>
      <c r="N253" s="4"/>
      <c r="O253" s="4"/>
      <c r="P253" s="4"/>
      <c r="Q253" s="4"/>
      <c r="R253" s="4"/>
      <c r="S253" s="4">
        <v>11.0</v>
      </c>
      <c r="T253" s="4"/>
      <c r="U253" s="4"/>
      <c r="V253" s="4"/>
      <c r="W253" s="4" t="str">
        <f>IFERROR(__xludf.DUMMYFUNCTION("""COMPUTED_VALUE"""),"equip_choices")</f>
        <v>equip_choices</v>
      </c>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ht="15.75" customHeight="1">
      <c r="A254" s="31" t="s">
        <v>396</v>
      </c>
      <c r="B254" s="31" t="s">
        <v>507</v>
      </c>
      <c r="C254" s="31" t="s">
        <v>508</v>
      </c>
      <c r="D254" s="4"/>
      <c r="E254" s="4"/>
      <c r="F254" s="4">
        <v>254.0</v>
      </c>
      <c r="G254" s="4"/>
      <c r="H254" s="31" t="s">
        <v>145</v>
      </c>
      <c r="I254" s="4"/>
      <c r="J254" s="4"/>
      <c r="K254" s="4"/>
      <c r="L254" s="31" t="s">
        <v>509</v>
      </c>
      <c r="M254" s="4"/>
      <c r="N254" s="4"/>
      <c r="O254" s="4"/>
      <c r="P254" s="4"/>
      <c r="Q254" s="4"/>
      <c r="R254" s="4"/>
      <c r="S254" s="4">
        <v>7.0</v>
      </c>
      <c r="T254" s="4"/>
      <c r="U254" s="4"/>
      <c r="V254" s="4"/>
      <c r="W254" s="4" t="str">
        <f>IFERROR(__xludf.DUMMYFUNCTION("""COMPUTED_VALUE"""),"equip_choices")</f>
        <v>equip_choices</v>
      </c>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ht="15.75" customHeight="1">
      <c r="A255" s="31" t="s">
        <v>396</v>
      </c>
      <c r="B255" s="31" t="s">
        <v>510</v>
      </c>
      <c r="C255" s="31" t="s">
        <v>511</v>
      </c>
      <c r="D255" s="4"/>
      <c r="E255" s="4"/>
      <c r="F255" s="4">
        <v>255.0</v>
      </c>
      <c r="G255" s="4"/>
      <c r="H255" s="31" t="s">
        <v>145</v>
      </c>
      <c r="I255" s="4"/>
      <c r="J255" s="4"/>
      <c r="K255" s="4"/>
      <c r="L255" s="31" t="s">
        <v>512</v>
      </c>
      <c r="M255" s="4"/>
      <c r="N255" s="4"/>
      <c r="O255" s="4"/>
      <c r="P255" s="4"/>
      <c r="Q255" s="4"/>
      <c r="R255" s="4"/>
      <c r="S255" s="4">
        <v>7.0</v>
      </c>
      <c r="T255" s="4"/>
      <c r="U255" s="4"/>
      <c r="V255" s="4"/>
      <c r="W255" s="4" t="str">
        <f>IFERROR(__xludf.DUMMYFUNCTION("""COMPUTED_VALUE"""),"equip_choices")</f>
        <v>equip_choices</v>
      </c>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ht="15.75" customHeight="1">
      <c r="A256" s="31" t="s">
        <v>396</v>
      </c>
      <c r="B256" s="31" t="s">
        <v>513</v>
      </c>
      <c r="C256" s="31" t="s">
        <v>514</v>
      </c>
      <c r="D256" s="4"/>
      <c r="E256" s="4"/>
      <c r="F256" s="4">
        <v>256.0</v>
      </c>
      <c r="G256" s="4"/>
      <c r="H256" s="31" t="s">
        <v>145</v>
      </c>
      <c r="I256" s="4"/>
      <c r="J256" s="4"/>
      <c r="K256" s="4"/>
      <c r="L256" s="31" t="s">
        <v>515</v>
      </c>
      <c r="M256" s="4"/>
      <c r="N256" s="4"/>
      <c r="O256" s="4"/>
      <c r="P256" s="4"/>
      <c r="Q256" s="4"/>
      <c r="R256" s="4"/>
      <c r="S256" s="4">
        <v>7.0</v>
      </c>
      <c r="T256" s="4"/>
      <c r="U256" s="4"/>
      <c r="V256" s="4"/>
      <c r="W256" s="4" t="str">
        <f>IFERROR(__xludf.DUMMYFUNCTION("""COMPUTED_VALUE"""),"equip_choices")</f>
        <v>equip_choices</v>
      </c>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ht="15.75" customHeight="1">
      <c r="A257" s="31" t="s">
        <v>396</v>
      </c>
      <c r="B257" s="31" t="s">
        <v>516</v>
      </c>
      <c r="C257" s="31" t="s">
        <v>517</v>
      </c>
      <c r="D257" s="4"/>
      <c r="E257" s="4"/>
      <c r="F257" s="4">
        <v>257.0</v>
      </c>
      <c r="G257" s="4"/>
      <c r="H257" s="31" t="s">
        <v>145</v>
      </c>
      <c r="I257" s="4"/>
      <c r="J257" s="4"/>
      <c r="K257" s="4"/>
      <c r="L257" s="31" t="s">
        <v>518</v>
      </c>
      <c r="M257" s="4"/>
      <c r="N257" s="4"/>
      <c r="O257" s="4"/>
      <c r="P257" s="4"/>
      <c r="Q257" s="4"/>
      <c r="R257" s="4"/>
      <c r="S257" s="4">
        <v>7.0</v>
      </c>
      <c r="T257" s="4"/>
      <c r="U257" s="4"/>
      <c r="V257" s="4"/>
      <c r="W257" s="4" t="str">
        <f>IFERROR(__xludf.DUMMYFUNCTION("""COMPUTED_VALUE"""),"equip_choices")</f>
        <v>equip_choices</v>
      </c>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ht="15.75" customHeight="1">
      <c r="A258" s="75" t="s">
        <v>98</v>
      </c>
      <c r="B258" s="75"/>
      <c r="C258" s="75"/>
      <c r="D258" s="76"/>
      <c r="E258" s="76"/>
      <c r="F258" s="76">
        <v>258.0</v>
      </c>
      <c r="G258" s="76"/>
      <c r="H258" s="75"/>
      <c r="I258" s="76"/>
      <c r="J258" s="76"/>
      <c r="K258" s="76"/>
      <c r="L258" s="76"/>
      <c r="M258" s="76"/>
      <c r="N258" s="76"/>
      <c r="O258" s="76"/>
      <c r="P258" s="76"/>
      <c r="Q258" s="76"/>
      <c r="R258" s="76"/>
      <c r="S258" s="76"/>
      <c r="T258" s="76"/>
      <c r="U258" s="76"/>
      <c r="V258" s="76"/>
      <c r="W258" s="76"/>
      <c r="X258" s="76" t="s">
        <v>32</v>
      </c>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row>
    <row r="259" ht="15.75" customHeight="1">
      <c r="A259" s="31" t="s">
        <v>39</v>
      </c>
      <c r="B259" s="31" t="s">
        <v>519</v>
      </c>
      <c r="C259" s="31"/>
      <c r="D259" s="4"/>
      <c r="E259" s="4"/>
      <c r="F259" s="4">
        <v>259.0</v>
      </c>
      <c r="G259" s="4"/>
      <c r="H259" s="75" t="s">
        <v>140</v>
      </c>
      <c r="I259" s="4"/>
      <c r="J259" s="4"/>
      <c r="K259" s="4"/>
      <c r="L259" s="4"/>
      <c r="M259" s="4"/>
      <c r="N259" s="4"/>
      <c r="O259" s="4"/>
      <c r="P259" s="4"/>
      <c r="Q259" s="4"/>
      <c r="R259" s="4"/>
      <c r="S259" s="4">
        <v>10.0</v>
      </c>
      <c r="T259" s="4"/>
      <c r="U259" s="4"/>
      <c r="V259" s="4"/>
      <c r="W259" s="4"/>
      <c r="X259" s="4" t="s">
        <v>32</v>
      </c>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ht="15.75" customHeight="1">
      <c r="A260" s="31" t="s">
        <v>418</v>
      </c>
      <c r="B260" s="31" t="s">
        <v>520</v>
      </c>
      <c r="C260" s="31" t="s">
        <v>398</v>
      </c>
      <c r="D260" s="4"/>
      <c r="E260" s="4"/>
      <c r="F260" s="4">
        <v>260.0</v>
      </c>
      <c r="G260" s="4"/>
      <c r="H260" s="31" t="s">
        <v>2</v>
      </c>
      <c r="I260" s="4"/>
      <c r="J260" s="4"/>
      <c r="K260" s="4"/>
      <c r="L260" s="4"/>
      <c r="M260" s="4"/>
      <c r="N260" s="4"/>
      <c r="O260" s="4"/>
      <c r="P260" s="4"/>
      <c r="Q260" s="4"/>
      <c r="R260" s="4"/>
      <c r="S260" s="4">
        <v>12.0</v>
      </c>
      <c r="T260" s="4"/>
      <c r="U260" s="4"/>
      <c r="V260" s="4"/>
      <c r="W260" s="4" t="str">
        <f>IFERROR(__xludf.DUMMYFUNCTION("""COMPUTED_VALUE"""),"equip_choices2")</f>
        <v>equip_choices2</v>
      </c>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ht="15.75" customHeight="1">
      <c r="A261" s="31" t="s">
        <v>418</v>
      </c>
      <c r="B261" s="31" t="s">
        <v>521</v>
      </c>
      <c r="C261" s="31" t="s">
        <v>508</v>
      </c>
      <c r="D261" s="4"/>
      <c r="E261" s="4"/>
      <c r="F261" s="4">
        <v>261.0</v>
      </c>
      <c r="G261" s="4"/>
      <c r="H261" s="31" t="s">
        <v>145</v>
      </c>
      <c r="I261" s="4"/>
      <c r="J261" s="4"/>
      <c r="K261" s="4"/>
      <c r="L261" s="4"/>
      <c r="M261" s="4"/>
      <c r="N261" s="4"/>
      <c r="O261" s="4"/>
      <c r="P261" s="4"/>
      <c r="Q261" s="4"/>
      <c r="R261" s="4"/>
      <c r="S261" s="4">
        <v>8.0</v>
      </c>
      <c r="T261" s="4"/>
      <c r="U261" s="4"/>
      <c r="V261" s="4"/>
      <c r="W261" s="4" t="str">
        <f>IFERROR(__xludf.DUMMYFUNCTION("""COMPUTED_VALUE"""),"equip_choices2")</f>
        <v>equip_choices2</v>
      </c>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ht="15.75" customHeight="1">
      <c r="A262" s="31" t="s">
        <v>418</v>
      </c>
      <c r="B262" s="31" t="s">
        <v>522</v>
      </c>
      <c r="C262" s="31" t="s">
        <v>511</v>
      </c>
      <c r="D262" s="4"/>
      <c r="E262" s="4"/>
      <c r="F262" s="4">
        <v>262.0</v>
      </c>
      <c r="G262" s="4"/>
      <c r="H262" s="31" t="s">
        <v>145</v>
      </c>
      <c r="I262" s="4"/>
      <c r="J262" s="4"/>
      <c r="K262" s="4"/>
      <c r="L262" s="4"/>
      <c r="M262" s="4"/>
      <c r="N262" s="4"/>
      <c r="O262" s="4"/>
      <c r="P262" s="4"/>
      <c r="Q262" s="4"/>
      <c r="R262" s="4"/>
      <c r="S262" s="4">
        <v>8.0</v>
      </c>
      <c r="T262" s="4"/>
      <c r="U262" s="4"/>
      <c r="V262" s="4"/>
      <c r="W262" s="4" t="str">
        <f>IFERROR(__xludf.DUMMYFUNCTION("""COMPUTED_VALUE"""),"equip_choices2")</f>
        <v>equip_choices2</v>
      </c>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ht="15.75" customHeight="1">
      <c r="A263" s="31" t="s">
        <v>418</v>
      </c>
      <c r="B263" s="31" t="s">
        <v>523</v>
      </c>
      <c r="C263" s="31" t="s">
        <v>514</v>
      </c>
      <c r="D263" s="4"/>
      <c r="E263" s="4"/>
      <c r="F263" s="4">
        <v>263.0</v>
      </c>
      <c r="G263" s="4"/>
      <c r="H263" s="31" t="s">
        <v>145</v>
      </c>
      <c r="I263" s="4"/>
      <c r="J263" s="4"/>
      <c r="K263" s="4"/>
      <c r="L263" s="4"/>
      <c r="M263" s="4"/>
      <c r="N263" s="4"/>
      <c r="O263" s="4"/>
      <c r="P263" s="4"/>
      <c r="Q263" s="4"/>
      <c r="R263" s="4"/>
      <c r="S263" s="4">
        <v>8.0</v>
      </c>
      <c r="T263" s="4"/>
      <c r="U263" s="4"/>
      <c r="V263" s="4"/>
      <c r="W263" s="4" t="str">
        <f>IFERROR(__xludf.DUMMYFUNCTION("""COMPUTED_VALUE"""),"equip_choices2")</f>
        <v>equip_choices2</v>
      </c>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ht="15.75" customHeight="1">
      <c r="A264" s="31" t="s">
        <v>418</v>
      </c>
      <c r="B264" s="31" t="s">
        <v>524</v>
      </c>
      <c r="C264" s="31" t="s">
        <v>517</v>
      </c>
      <c r="D264" s="4"/>
      <c r="E264" s="4"/>
      <c r="F264" s="4">
        <v>264.0</v>
      </c>
      <c r="G264" s="4"/>
      <c r="H264" s="31" t="s">
        <v>145</v>
      </c>
      <c r="I264" s="4"/>
      <c r="J264" s="4"/>
      <c r="K264" s="4"/>
      <c r="L264" s="4"/>
      <c r="M264" s="4"/>
      <c r="N264" s="4"/>
      <c r="O264" s="4"/>
      <c r="P264" s="4"/>
      <c r="Q264" s="4"/>
      <c r="R264" s="4"/>
      <c r="S264" s="4">
        <v>8.0</v>
      </c>
      <c r="T264" s="4"/>
      <c r="U264" s="4"/>
      <c r="V264" s="4"/>
      <c r="W264" s="4" t="str">
        <f>IFERROR(__xludf.DUMMYFUNCTION("""COMPUTED_VALUE"""),"equip_choices2")</f>
        <v>equip_choices2</v>
      </c>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ht="15.75" customHeight="1">
      <c r="A265" s="31" t="s">
        <v>98</v>
      </c>
      <c r="B265" s="31"/>
      <c r="C265" s="31"/>
      <c r="D265" s="4"/>
      <c r="E265" s="4"/>
      <c r="F265" s="4">
        <v>265.0</v>
      </c>
      <c r="G265" s="4"/>
      <c r="H265" s="31"/>
      <c r="I265" s="4"/>
      <c r="J265" s="4"/>
      <c r="K265" s="4"/>
      <c r="L265" s="4"/>
      <c r="M265" s="4"/>
      <c r="N265" s="4"/>
      <c r="O265" s="4"/>
      <c r="P265" s="4"/>
      <c r="Q265" s="4"/>
      <c r="R265" s="4"/>
      <c r="S265" s="4"/>
      <c r="T265" s="4"/>
      <c r="U265" s="4"/>
      <c r="V265" s="4"/>
      <c r="W265" s="4"/>
      <c r="X265" s="4" t="s">
        <v>32</v>
      </c>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ht="15.75" customHeight="1">
      <c r="A266" s="77" t="s">
        <v>39</v>
      </c>
      <c r="B266" s="77" t="s">
        <v>525</v>
      </c>
      <c r="C266" s="78" t="s">
        <v>463</v>
      </c>
      <c r="D266" s="79"/>
      <c r="E266" s="79"/>
      <c r="F266" s="79">
        <v>266.0</v>
      </c>
      <c r="G266" s="79"/>
      <c r="H266" s="77" t="s">
        <v>140</v>
      </c>
      <c r="I266" s="79"/>
      <c r="J266" s="79"/>
      <c r="K266" s="79"/>
      <c r="L266" s="79"/>
      <c r="M266" s="79"/>
      <c r="N266" s="79"/>
      <c r="O266" s="79"/>
      <c r="P266" s="79"/>
      <c r="Q266" s="79"/>
      <c r="R266" s="79"/>
      <c r="S266" s="79">
        <v>9.0</v>
      </c>
      <c r="T266" s="79"/>
      <c r="U266" s="79"/>
      <c r="V266" s="79"/>
      <c r="W266" s="79"/>
      <c r="X266" s="79" t="s">
        <v>32</v>
      </c>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row>
    <row r="267" ht="15.75" customHeight="1">
      <c r="A267" s="31" t="s">
        <v>85</v>
      </c>
      <c r="B267" s="31" t="s">
        <v>526</v>
      </c>
      <c r="C267" s="31" t="s">
        <v>508</v>
      </c>
      <c r="D267" s="4"/>
      <c r="E267" s="4"/>
      <c r="F267" s="4">
        <v>267.0</v>
      </c>
      <c r="G267" s="4"/>
      <c r="H267" s="31" t="s">
        <v>145</v>
      </c>
      <c r="I267" s="4"/>
      <c r="J267" s="4"/>
      <c r="K267" s="4"/>
      <c r="L267" s="4"/>
      <c r="M267" s="4"/>
      <c r="N267" s="4"/>
      <c r="O267" s="4"/>
      <c r="P267" s="4"/>
      <c r="Q267" s="4"/>
      <c r="R267" s="4"/>
      <c r="S267" s="4">
        <v>5.0</v>
      </c>
      <c r="T267" s="4"/>
      <c r="U267" s="4"/>
      <c r="V267" s="4"/>
      <c r="W267" s="4"/>
      <c r="X267" s="4" t="s">
        <v>32</v>
      </c>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ht="15.75" customHeight="1">
      <c r="A268" s="31" t="s">
        <v>85</v>
      </c>
      <c r="B268" s="31" t="s">
        <v>527</v>
      </c>
      <c r="C268" s="31" t="s">
        <v>511</v>
      </c>
      <c r="D268" s="4"/>
      <c r="E268" s="4"/>
      <c r="F268" s="4">
        <v>268.0</v>
      </c>
      <c r="G268" s="4"/>
      <c r="H268" s="31" t="s">
        <v>145</v>
      </c>
      <c r="I268" s="4"/>
      <c r="J268" s="4"/>
      <c r="K268" s="4"/>
      <c r="L268" s="4"/>
      <c r="M268" s="4"/>
      <c r="N268" s="4"/>
      <c r="O268" s="4"/>
      <c r="P268" s="4"/>
      <c r="Q268" s="4"/>
      <c r="R268" s="4"/>
      <c r="S268" s="4">
        <v>5.0</v>
      </c>
      <c r="T268" s="4"/>
      <c r="U268" s="4"/>
      <c r="V268" s="4"/>
      <c r="W268" s="4"/>
      <c r="X268" s="4" t="s">
        <v>32</v>
      </c>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ht="15.75" customHeight="1">
      <c r="A269" s="31" t="s">
        <v>85</v>
      </c>
      <c r="B269" s="31" t="s">
        <v>528</v>
      </c>
      <c r="C269" s="31" t="s">
        <v>514</v>
      </c>
      <c r="D269" s="4"/>
      <c r="E269" s="4"/>
      <c r="F269" s="4">
        <v>269.0</v>
      </c>
      <c r="G269" s="4"/>
      <c r="H269" s="31" t="s">
        <v>145</v>
      </c>
      <c r="I269" s="4"/>
      <c r="J269" s="4"/>
      <c r="K269" s="4"/>
      <c r="L269" s="4"/>
      <c r="M269" s="4"/>
      <c r="N269" s="4"/>
      <c r="O269" s="4"/>
      <c r="P269" s="4"/>
      <c r="Q269" s="4"/>
      <c r="R269" s="4"/>
      <c r="S269" s="4">
        <v>5.0</v>
      </c>
      <c r="T269" s="4"/>
      <c r="U269" s="4"/>
      <c r="V269" s="4"/>
      <c r="W269" s="4"/>
      <c r="X269" s="4" t="s">
        <v>32</v>
      </c>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ht="15.75" customHeight="1">
      <c r="A270" s="31" t="s">
        <v>85</v>
      </c>
      <c r="B270" s="31" t="s">
        <v>529</v>
      </c>
      <c r="C270" s="31" t="s">
        <v>517</v>
      </c>
      <c r="D270" s="4"/>
      <c r="E270" s="4"/>
      <c r="F270" s="4">
        <v>270.0</v>
      </c>
      <c r="G270" s="4"/>
      <c r="H270" s="31" t="s">
        <v>145</v>
      </c>
      <c r="I270" s="4"/>
      <c r="J270" s="4"/>
      <c r="K270" s="4"/>
      <c r="L270" s="4"/>
      <c r="M270" s="4"/>
      <c r="N270" s="4"/>
      <c r="O270" s="4"/>
      <c r="P270" s="4"/>
      <c r="Q270" s="4"/>
      <c r="R270" s="4"/>
      <c r="S270" s="4">
        <v>5.0</v>
      </c>
      <c r="T270" s="4"/>
      <c r="U270" s="4"/>
      <c r="V270" s="4"/>
      <c r="W270" s="4"/>
      <c r="X270" s="4" t="s">
        <v>32</v>
      </c>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ht="15.75" customHeight="1">
      <c r="A271" s="77" t="s">
        <v>98</v>
      </c>
      <c r="B271" s="77"/>
      <c r="C271" s="78"/>
      <c r="D271" s="79"/>
      <c r="E271" s="79"/>
      <c r="F271" s="79">
        <v>271.0</v>
      </c>
      <c r="G271" s="79"/>
      <c r="H271" s="77"/>
      <c r="I271" s="79"/>
      <c r="J271" s="79"/>
      <c r="K271" s="79"/>
      <c r="L271" s="79"/>
      <c r="M271" s="79"/>
      <c r="N271" s="79"/>
      <c r="O271" s="79"/>
      <c r="P271" s="79"/>
      <c r="Q271" s="79"/>
      <c r="R271" s="79"/>
      <c r="S271" s="79"/>
      <c r="T271" s="79"/>
      <c r="U271" s="79"/>
      <c r="V271" s="79"/>
      <c r="W271" s="79"/>
      <c r="X271" s="79" t="s">
        <v>32</v>
      </c>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row>
    <row r="272" ht="15.75" customHeight="1">
      <c r="A272" s="50" t="s">
        <v>33</v>
      </c>
      <c r="B272" s="50" t="s">
        <v>530</v>
      </c>
      <c r="C272" s="50" t="s">
        <v>531</v>
      </c>
      <c r="D272" s="49"/>
      <c r="E272" s="49"/>
      <c r="F272" s="49">
        <v>272.0</v>
      </c>
      <c r="G272" s="49"/>
      <c r="H272" s="49"/>
      <c r="I272" s="49"/>
      <c r="J272" s="49"/>
      <c r="K272" s="49"/>
      <c r="M272" s="50" t="s">
        <v>532</v>
      </c>
      <c r="N272" s="49"/>
      <c r="O272" s="49"/>
      <c r="P272" s="49"/>
      <c r="Q272" s="49"/>
      <c r="R272" s="49"/>
      <c r="S272" s="49">
        <v>9.0</v>
      </c>
      <c r="T272" s="49"/>
      <c r="U272" s="49"/>
      <c r="V272" s="49"/>
      <c r="W272" s="49"/>
      <c r="X272" s="49" t="s">
        <v>32</v>
      </c>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row>
    <row r="273" ht="15.75" customHeight="1">
      <c r="A273" s="62" t="s">
        <v>98</v>
      </c>
      <c r="B273" s="58"/>
      <c r="C273" s="58"/>
      <c r="D273" s="58"/>
      <c r="E273" s="58"/>
      <c r="F273" s="58">
        <v>273.0</v>
      </c>
      <c r="G273" s="58"/>
      <c r="H273" s="58"/>
      <c r="I273" s="58"/>
      <c r="J273" s="58"/>
      <c r="K273" s="58"/>
      <c r="L273" s="58"/>
      <c r="M273" s="58"/>
      <c r="N273" s="58"/>
      <c r="O273" s="58"/>
      <c r="P273" s="58"/>
      <c r="Q273" s="58"/>
      <c r="R273" s="58"/>
      <c r="S273" s="58"/>
      <c r="T273" s="58"/>
      <c r="U273" s="58"/>
      <c r="V273" s="58"/>
      <c r="W273" s="58"/>
      <c r="X273" s="58" t="s">
        <v>32</v>
      </c>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row>
    <row r="274" ht="15.75" customHeight="1">
      <c r="A274" s="80" t="s">
        <v>39</v>
      </c>
      <c r="B274" s="80" t="s">
        <v>533</v>
      </c>
      <c r="C274" s="81" t="s">
        <v>534</v>
      </c>
      <c r="D274" s="80"/>
      <c r="E274" s="80"/>
      <c r="F274" s="80">
        <v>274.0</v>
      </c>
      <c r="G274" s="80"/>
      <c r="H274" s="80"/>
      <c r="I274" s="80"/>
      <c r="J274" s="80"/>
      <c r="K274" s="80"/>
      <c r="L274" s="80"/>
      <c r="M274" s="80"/>
      <c r="N274" s="80"/>
      <c r="O274" s="80"/>
      <c r="P274" s="80"/>
      <c r="Q274" s="80"/>
      <c r="R274" s="80"/>
      <c r="S274" s="80">
        <v>9.0</v>
      </c>
      <c r="T274" s="80"/>
      <c r="U274" s="80"/>
      <c r="V274" s="80"/>
      <c r="W274" s="80"/>
      <c r="X274" s="80" t="s">
        <v>32</v>
      </c>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row>
    <row r="275" ht="15.75" customHeight="1">
      <c r="A275" s="4" t="s">
        <v>126</v>
      </c>
      <c r="B275" s="4" t="s">
        <v>535</v>
      </c>
      <c r="C275" s="31" t="s">
        <v>536</v>
      </c>
      <c r="D275" s="4"/>
      <c r="E275" s="4"/>
      <c r="F275" s="4">
        <v>275.0</v>
      </c>
      <c r="H275" s="4"/>
      <c r="I275" s="21" t="b">
        <v>1</v>
      </c>
      <c r="L275" s="4" t="s">
        <v>537</v>
      </c>
      <c r="N275" s="4"/>
      <c r="S275" s="4">
        <v>7.0</v>
      </c>
      <c r="W275" s="4" t="str">
        <f>IFERROR(__xludf.DUMMYFUNCTION("""COMPUTED_VALUE"""),"yes_no_na2")</f>
        <v>yes_no_na2</v>
      </c>
      <c r="X275" s="4"/>
      <c r="Y275" s="4"/>
    </row>
    <row r="276" ht="15.75" customHeight="1">
      <c r="A276" s="4" t="s">
        <v>48</v>
      </c>
      <c r="B276" s="31" t="s">
        <v>538</v>
      </c>
      <c r="C276" s="4" t="s">
        <v>131</v>
      </c>
      <c r="D276" s="4"/>
      <c r="E276" s="4"/>
      <c r="F276" s="4">
        <v>276.0</v>
      </c>
      <c r="H276" s="4"/>
      <c r="I276" s="4"/>
      <c r="N276" s="4"/>
      <c r="S276" s="4">
        <v>9.0</v>
      </c>
      <c r="W276" s="4"/>
      <c r="X276" s="4" t="s">
        <v>32</v>
      </c>
      <c r="Y276" s="4"/>
    </row>
    <row r="277" ht="15.75" customHeight="1">
      <c r="A277" s="4" t="s">
        <v>42</v>
      </c>
      <c r="B277" s="31" t="s">
        <v>539</v>
      </c>
      <c r="C277" s="31" t="s">
        <v>540</v>
      </c>
      <c r="D277" s="4"/>
      <c r="E277" s="4"/>
      <c r="F277" s="4">
        <v>277.0</v>
      </c>
      <c r="H277" s="4"/>
      <c r="I277" s="4"/>
      <c r="N277" s="4"/>
      <c r="S277" s="4">
        <v>6.0</v>
      </c>
      <c r="W277" s="4"/>
      <c r="X277" s="4" t="s">
        <v>32</v>
      </c>
      <c r="Y277" s="4"/>
    </row>
    <row r="278" ht="15.75" customHeight="1">
      <c r="A278" s="31" t="s">
        <v>181</v>
      </c>
      <c r="B278" s="31" t="s">
        <v>541</v>
      </c>
      <c r="C278" s="31" t="s">
        <v>542</v>
      </c>
      <c r="D278" s="4"/>
      <c r="E278" s="4"/>
      <c r="F278" s="4">
        <v>278.0</v>
      </c>
      <c r="H278" s="4"/>
      <c r="I278" s="21" t="b">
        <v>1</v>
      </c>
      <c r="L278" s="31" t="s">
        <v>543</v>
      </c>
      <c r="N278" s="4"/>
      <c r="S278" s="4">
        <v>7.0</v>
      </c>
      <c r="W278" s="4" t="str">
        <f>IFERROR(__xludf.DUMMYFUNCTION("""COMPUTED_VALUE"""),"yes_no_na3")</f>
        <v>yes_no_na3</v>
      </c>
      <c r="X278" s="4"/>
      <c r="Y278" s="4"/>
    </row>
    <row r="279" ht="15.75" customHeight="1">
      <c r="A279" s="4" t="s">
        <v>48</v>
      </c>
      <c r="B279" s="31" t="s">
        <v>544</v>
      </c>
      <c r="C279" s="4" t="s">
        <v>131</v>
      </c>
      <c r="D279" s="4"/>
      <c r="E279" s="4"/>
      <c r="F279" s="4">
        <v>279.0</v>
      </c>
      <c r="H279" s="4"/>
      <c r="I279" s="4"/>
      <c r="N279" s="4"/>
      <c r="S279" s="4">
        <v>9.0</v>
      </c>
      <c r="W279" s="4"/>
      <c r="X279" s="4" t="s">
        <v>32</v>
      </c>
      <c r="Y279" s="4"/>
    </row>
    <row r="280" ht="15.75" customHeight="1">
      <c r="A280" s="4" t="s">
        <v>42</v>
      </c>
      <c r="B280" s="31" t="s">
        <v>545</v>
      </c>
      <c r="C280" s="31" t="s">
        <v>546</v>
      </c>
      <c r="D280" s="4"/>
      <c r="E280" s="4"/>
      <c r="F280" s="4">
        <v>280.0</v>
      </c>
      <c r="H280" s="4"/>
      <c r="I280" s="4"/>
      <c r="N280" s="4"/>
      <c r="S280" s="4">
        <v>6.0</v>
      </c>
      <c r="W280" s="4"/>
      <c r="X280" s="4" t="s">
        <v>32</v>
      </c>
      <c r="Y280" s="4"/>
    </row>
    <row r="281" ht="15.75" customHeight="1">
      <c r="A281" s="4" t="s">
        <v>126</v>
      </c>
      <c r="B281" s="31" t="s">
        <v>547</v>
      </c>
      <c r="C281" s="31" t="s">
        <v>548</v>
      </c>
      <c r="D281" s="4"/>
      <c r="E281" s="4"/>
      <c r="F281" s="4">
        <v>281.0</v>
      </c>
      <c r="H281" s="4"/>
      <c r="I281" s="21"/>
      <c r="L281" s="31" t="s">
        <v>549</v>
      </c>
      <c r="N281" s="4"/>
      <c r="S281" s="4">
        <v>9.0</v>
      </c>
      <c r="W281" s="4" t="str">
        <f>IFERROR(__xludf.DUMMYFUNCTION("""COMPUTED_VALUE"""),"yes_no_na2")</f>
        <v>yes_no_na2</v>
      </c>
      <c r="X281" s="4"/>
      <c r="Y281" s="4"/>
    </row>
    <row r="282" ht="15.75" customHeight="1">
      <c r="A282" s="4" t="s">
        <v>48</v>
      </c>
      <c r="B282" s="31" t="s">
        <v>550</v>
      </c>
      <c r="C282" s="31" t="s">
        <v>131</v>
      </c>
      <c r="D282" s="4"/>
      <c r="E282" s="4"/>
      <c r="F282" s="4">
        <v>282.0</v>
      </c>
      <c r="H282" s="4"/>
      <c r="I282" s="21"/>
      <c r="L282" s="4"/>
      <c r="N282" s="4"/>
      <c r="S282" s="4">
        <v>9.0</v>
      </c>
      <c r="W282" s="4"/>
      <c r="X282" s="4" t="s">
        <v>32</v>
      </c>
      <c r="Y282" s="4"/>
    </row>
    <row r="283" ht="15.75" customHeight="1">
      <c r="A283" s="4" t="s">
        <v>126</v>
      </c>
      <c r="B283" s="4" t="s">
        <v>551</v>
      </c>
      <c r="C283" s="31" t="s">
        <v>552</v>
      </c>
      <c r="D283" s="4"/>
      <c r="E283" s="4"/>
      <c r="F283" s="4">
        <v>283.0</v>
      </c>
      <c r="H283" s="4"/>
      <c r="I283" s="21" t="b">
        <v>1</v>
      </c>
      <c r="L283" s="4" t="s">
        <v>553</v>
      </c>
      <c r="N283" s="4"/>
      <c r="S283" s="4">
        <v>7.0</v>
      </c>
      <c r="W283" s="4" t="str">
        <f>IFERROR(__xludf.DUMMYFUNCTION("""COMPUTED_VALUE"""),"yes_no_na2")</f>
        <v>yes_no_na2</v>
      </c>
      <c r="X283" s="4"/>
      <c r="Y283" s="4"/>
    </row>
    <row r="284" ht="15.75" customHeight="1">
      <c r="A284" s="4" t="s">
        <v>48</v>
      </c>
      <c r="B284" s="31" t="s">
        <v>554</v>
      </c>
      <c r="C284" s="4" t="s">
        <v>131</v>
      </c>
      <c r="D284" s="4"/>
      <c r="E284" s="4"/>
      <c r="F284" s="4">
        <v>284.0</v>
      </c>
      <c r="H284" s="4"/>
      <c r="I284" s="4"/>
      <c r="N284" s="4"/>
      <c r="S284" s="4">
        <v>9.0</v>
      </c>
      <c r="W284" s="4"/>
      <c r="X284" s="4" t="s">
        <v>32</v>
      </c>
      <c r="Y284" s="4"/>
    </row>
    <row r="285" ht="15.75" customHeight="1">
      <c r="A285" s="31" t="s">
        <v>126</v>
      </c>
      <c r="B285" s="4" t="s">
        <v>555</v>
      </c>
      <c r="C285" s="31" t="s">
        <v>556</v>
      </c>
      <c r="D285" s="4"/>
      <c r="E285" s="4"/>
      <c r="F285" s="4">
        <v>285.0</v>
      </c>
      <c r="H285" s="4"/>
      <c r="I285" s="21" t="b">
        <v>1</v>
      </c>
      <c r="L285" s="31" t="s">
        <v>557</v>
      </c>
      <c r="N285" s="4"/>
      <c r="S285" s="4">
        <v>9.0</v>
      </c>
      <c r="W285" s="4" t="str">
        <f>IFERROR(__xludf.DUMMYFUNCTION("""COMPUTED_VALUE"""),"yes_no_na2")</f>
        <v>yes_no_na2</v>
      </c>
      <c r="X285" s="4"/>
      <c r="Y285" s="4"/>
    </row>
    <row r="286" ht="15.75" customHeight="1">
      <c r="A286" s="4" t="s">
        <v>48</v>
      </c>
      <c r="B286" s="31" t="s">
        <v>558</v>
      </c>
      <c r="C286" s="4" t="s">
        <v>131</v>
      </c>
      <c r="D286" s="4"/>
      <c r="E286" s="4"/>
      <c r="F286" s="4">
        <v>286.0</v>
      </c>
      <c r="H286" s="4"/>
      <c r="I286" s="4"/>
      <c r="N286" s="4"/>
      <c r="S286" s="4">
        <v>9.0</v>
      </c>
      <c r="W286" s="4"/>
      <c r="X286" s="4" t="s">
        <v>32</v>
      </c>
      <c r="Y286" s="4"/>
    </row>
    <row r="287" ht="15.75" customHeight="1">
      <c r="A287" s="4" t="s">
        <v>42</v>
      </c>
      <c r="B287" s="31" t="s">
        <v>559</v>
      </c>
      <c r="C287" s="31" t="s">
        <v>560</v>
      </c>
      <c r="D287" s="4"/>
      <c r="E287" s="4"/>
      <c r="F287" s="4">
        <v>287.0</v>
      </c>
      <c r="H287" s="4"/>
      <c r="I287" s="4"/>
      <c r="N287" s="4"/>
      <c r="S287" s="4">
        <v>6.0</v>
      </c>
      <c r="W287" s="4"/>
      <c r="X287" s="4" t="s">
        <v>32</v>
      </c>
      <c r="Y287" s="4"/>
    </row>
    <row r="288" ht="15.75" customHeight="1">
      <c r="A288" s="49" t="s">
        <v>33</v>
      </c>
      <c r="B288" s="50" t="s">
        <v>561</v>
      </c>
      <c r="C288" s="50" t="s">
        <v>562</v>
      </c>
      <c r="D288" s="49"/>
      <c r="E288" s="49"/>
      <c r="F288" s="49">
        <v>288.0</v>
      </c>
      <c r="G288" s="49"/>
      <c r="H288" s="49"/>
      <c r="I288" s="49"/>
      <c r="J288" s="49"/>
      <c r="K288" s="49"/>
      <c r="L288" s="49"/>
      <c r="M288" s="50" t="s">
        <v>563</v>
      </c>
      <c r="N288" s="49"/>
      <c r="O288" s="49"/>
      <c r="P288" s="49"/>
      <c r="Q288" s="49"/>
      <c r="R288" s="49"/>
      <c r="S288" s="49">
        <v>9.0</v>
      </c>
      <c r="T288" s="49"/>
      <c r="U288" s="49"/>
      <c r="V288" s="49"/>
      <c r="W288" s="49"/>
      <c r="X288" s="49" t="s">
        <v>32</v>
      </c>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row>
    <row r="289" ht="15.75" customHeight="1">
      <c r="A289" s="80" t="s">
        <v>98</v>
      </c>
      <c r="B289" s="80"/>
      <c r="C289" s="80"/>
      <c r="D289" s="80"/>
      <c r="E289" s="80"/>
      <c r="F289" s="80">
        <v>289.0</v>
      </c>
      <c r="G289" s="80"/>
      <c r="H289" s="80"/>
      <c r="I289" s="80"/>
      <c r="J289" s="80"/>
      <c r="K289" s="80"/>
      <c r="L289" s="80"/>
      <c r="M289" s="80"/>
      <c r="N289" s="80"/>
      <c r="O289" s="80"/>
      <c r="P289" s="80"/>
      <c r="Q289" s="80"/>
      <c r="R289" s="80"/>
      <c r="S289" s="80"/>
      <c r="T289" s="80"/>
      <c r="U289" s="80"/>
      <c r="V289" s="80"/>
      <c r="W289" s="80"/>
      <c r="X289" s="80" t="s">
        <v>32</v>
      </c>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row>
    <row r="290" ht="15.75" customHeight="1">
      <c r="A290" s="82" t="s">
        <v>39</v>
      </c>
      <c r="B290" s="82" t="s">
        <v>564</v>
      </c>
      <c r="C290" s="83" t="s">
        <v>565</v>
      </c>
      <c r="D290" s="82"/>
      <c r="E290" s="82"/>
      <c r="F290" s="82">
        <v>290.0</v>
      </c>
      <c r="G290" s="82"/>
      <c r="H290" s="82"/>
      <c r="I290" s="82"/>
      <c r="J290" s="82"/>
      <c r="K290" s="82"/>
      <c r="L290" s="82"/>
      <c r="M290" s="82"/>
      <c r="N290" s="82"/>
      <c r="O290" s="82"/>
      <c r="P290" s="82"/>
      <c r="Q290" s="82"/>
      <c r="R290" s="82"/>
      <c r="S290" s="82">
        <v>8.0</v>
      </c>
      <c r="T290" s="82"/>
      <c r="U290" s="82"/>
      <c r="V290" s="82"/>
      <c r="W290" s="82"/>
      <c r="X290" s="82" t="s">
        <v>32</v>
      </c>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row>
    <row r="291" ht="15.75" customHeight="1">
      <c r="A291" s="31" t="s">
        <v>126</v>
      </c>
      <c r="B291" s="4" t="s">
        <v>566</v>
      </c>
      <c r="C291" s="31" t="s">
        <v>567</v>
      </c>
      <c r="D291" s="4"/>
      <c r="E291" s="4"/>
      <c r="F291" s="4">
        <v>291.0</v>
      </c>
      <c r="H291" s="4"/>
      <c r="I291" s="21" t="b">
        <v>1</v>
      </c>
      <c r="L291" s="31" t="s">
        <v>568</v>
      </c>
      <c r="N291" s="4"/>
      <c r="S291" s="4">
        <v>11.0</v>
      </c>
      <c r="W291" s="4" t="str">
        <f>IFERROR(__xludf.DUMMYFUNCTION("""COMPUTED_VALUE"""),"yes_no_na2")</f>
        <v>yes_no_na2</v>
      </c>
      <c r="X291" s="4"/>
      <c r="Y291" s="4"/>
    </row>
    <row r="292" ht="15.75" customHeight="1">
      <c r="A292" s="4" t="s">
        <v>48</v>
      </c>
      <c r="B292" s="31" t="s">
        <v>569</v>
      </c>
      <c r="C292" s="4" t="s">
        <v>131</v>
      </c>
      <c r="D292" s="4"/>
      <c r="E292" s="4"/>
      <c r="F292" s="4">
        <v>292.0</v>
      </c>
      <c r="H292" s="4"/>
      <c r="I292" s="4"/>
      <c r="N292" s="4"/>
      <c r="S292" s="4">
        <v>9.0</v>
      </c>
      <c r="W292" s="4"/>
      <c r="X292" s="4" t="s">
        <v>32</v>
      </c>
      <c r="Y292" s="4"/>
    </row>
    <row r="293" ht="15.75" customHeight="1">
      <c r="A293" s="4" t="s">
        <v>42</v>
      </c>
      <c r="B293" s="31" t="s">
        <v>570</v>
      </c>
      <c r="C293" s="31" t="s">
        <v>571</v>
      </c>
      <c r="D293" s="4"/>
      <c r="E293" s="4"/>
      <c r="F293" s="4">
        <v>293.0</v>
      </c>
      <c r="H293" s="4"/>
      <c r="I293" s="4"/>
      <c r="N293" s="4"/>
      <c r="S293" s="4">
        <v>6.0</v>
      </c>
      <c r="W293" s="4"/>
      <c r="X293" s="4" t="s">
        <v>32</v>
      </c>
      <c r="Y293" s="4"/>
    </row>
    <row r="294" ht="15.75" customHeight="1">
      <c r="A294" s="4" t="s">
        <v>126</v>
      </c>
      <c r="B294" s="4" t="s">
        <v>572</v>
      </c>
      <c r="C294" s="31" t="s">
        <v>573</v>
      </c>
      <c r="D294" s="4"/>
      <c r="E294" s="4"/>
      <c r="F294" s="4">
        <v>294.0</v>
      </c>
      <c r="H294" s="4"/>
      <c r="I294" s="21" t="b">
        <v>1</v>
      </c>
      <c r="L294" s="4" t="s">
        <v>574</v>
      </c>
      <c r="N294" s="4"/>
      <c r="S294" s="4">
        <v>9.0</v>
      </c>
      <c r="W294" s="4" t="str">
        <f>IFERROR(__xludf.DUMMYFUNCTION("""COMPUTED_VALUE"""),"yes_no_na2")</f>
        <v>yes_no_na2</v>
      </c>
      <c r="X294" s="4"/>
      <c r="Y294" s="4"/>
    </row>
    <row r="295" ht="15.75" customHeight="1">
      <c r="A295" s="4" t="s">
        <v>48</v>
      </c>
      <c r="B295" s="31" t="s">
        <v>575</v>
      </c>
      <c r="C295" s="4" t="s">
        <v>131</v>
      </c>
      <c r="D295" s="4"/>
      <c r="E295" s="4"/>
      <c r="F295" s="4">
        <v>295.0</v>
      </c>
      <c r="H295" s="4"/>
      <c r="I295" s="4"/>
      <c r="N295" s="4"/>
      <c r="S295" s="4">
        <v>9.0</v>
      </c>
      <c r="W295" s="4"/>
      <c r="X295" s="4" t="s">
        <v>32</v>
      </c>
      <c r="Y295" s="4"/>
    </row>
    <row r="296" ht="15.75" customHeight="1">
      <c r="A296" s="4" t="s">
        <v>42</v>
      </c>
      <c r="B296" s="31" t="s">
        <v>576</v>
      </c>
      <c r="C296" s="31" t="s">
        <v>577</v>
      </c>
      <c r="D296" s="4"/>
      <c r="E296" s="4"/>
      <c r="F296" s="4">
        <v>296.0</v>
      </c>
      <c r="H296" s="4"/>
      <c r="I296" s="4"/>
      <c r="N296" s="4"/>
      <c r="S296" s="4">
        <v>6.0</v>
      </c>
      <c r="W296" s="4"/>
      <c r="X296" s="4" t="s">
        <v>32</v>
      </c>
      <c r="Y296" s="4"/>
    </row>
    <row r="297" ht="15.75" customHeight="1">
      <c r="A297" s="31" t="s">
        <v>181</v>
      </c>
      <c r="B297" s="4" t="s">
        <v>578</v>
      </c>
      <c r="C297" s="31" t="s">
        <v>579</v>
      </c>
      <c r="D297" s="4"/>
      <c r="E297" s="4"/>
      <c r="F297" s="4">
        <v>297.0</v>
      </c>
      <c r="H297" s="4"/>
      <c r="I297" s="21" t="b">
        <v>1</v>
      </c>
      <c r="L297" s="31" t="s">
        <v>580</v>
      </c>
      <c r="N297" s="4"/>
      <c r="S297" s="4">
        <v>10.0</v>
      </c>
      <c r="W297" s="4" t="str">
        <f>IFERROR(__xludf.DUMMYFUNCTION("""COMPUTED_VALUE"""),"yes_no_na3")</f>
        <v>yes_no_na3</v>
      </c>
      <c r="X297" s="4"/>
      <c r="Y297" s="4"/>
    </row>
    <row r="298" ht="15.75" customHeight="1">
      <c r="A298" s="4" t="s">
        <v>48</v>
      </c>
      <c r="B298" s="31" t="s">
        <v>581</v>
      </c>
      <c r="C298" s="4" t="s">
        <v>131</v>
      </c>
      <c r="D298" s="4"/>
      <c r="E298" s="4"/>
      <c r="F298" s="4">
        <v>298.0</v>
      </c>
      <c r="H298" s="4"/>
      <c r="I298" s="4"/>
      <c r="N298" s="4"/>
      <c r="S298" s="4">
        <v>9.0</v>
      </c>
      <c r="W298" s="4"/>
      <c r="X298" s="4" t="s">
        <v>32</v>
      </c>
      <c r="Y298" s="4"/>
    </row>
    <row r="299" ht="15.75" customHeight="1">
      <c r="A299" s="31" t="s">
        <v>181</v>
      </c>
      <c r="B299" s="4" t="s">
        <v>582</v>
      </c>
      <c r="C299" s="31" t="s">
        <v>583</v>
      </c>
      <c r="D299" s="4"/>
      <c r="E299" s="4"/>
      <c r="F299" s="4">
        <v>299.0</v>
      </c>
      <c r="H299" s="4"/>
      <c r="I299" s="21" t="b">
        <v>1</v>
      </c>
      <c r="L299" s="31" t="s">
        <v>584</v>
      </c>
      <c r="N299" s="4"/>
      <c r="S299" s="4">
        <v>10.0</v>
      </c>
      <c r="W299" s="4" t="str">
        <f>IFERROR(__xludf.DUMMYFUNCTION("""COMPUTED_VALUE"""),"yes_no_na3")</f>
        <v>yes_no_na3</v>
      </c>
      <c r="X299" s="4"/>
      <c r="Y299" s="4"/>
    </row>
    <row r="300" ht="15.75" customHeight="1">
      <c r="A300" s="4" t="s">
        <v>48</v>
      </c>
      <c r="B300" s="31" t="s">
        <v>585</v>
      </c>
      <c r="C300" s="4" t="s">
        <v>131</v>
      </c>
      <c r="D300" s="4"/>
      <c r="E300" s="4"/>
      <c r="F300" s="4">
        <v>300.0</v>
      </c>
      <c r="H300" s="4"/>
      <c r="I300" s="4"/>
      <c r="N300" s="4"/>
      <c r="S300" s="4">
        <v>9.0</v>
      </c>
      <c r="W300" s="4"/>
      <c r="X300" s="4" t="s">
        <v>32</v>
      </c>
      <c r="Y300" s="4"/>
    </row>
    <row r="301" ht="15.75" customHeight="1">
      <c r="A301" s="4" t="s">
        <v>42</v>
      </c>
      <c r="B301" s="31" t="s">
        <v>586</v>
      </c>
      <c r="C301" s="31" t="s">
        <v>587</v>
      </c>
      <c r="D301" s="4"/>
      <c r="E301" s="4"/>
      <c r="F301" s="4">
        <v>301.0</v>
      </c>
      <c r="H301" s="4"/>
      <c r="I301" s="4"/>
      <c r="N301" s="4"/>
      <c r="S301" s="4">
        <v>6.0</v>
      </c>
      <c r="W301" s="4"/>
      <c r="X301" s="4" t="s">
        <v>32</v>
      </c>
      <c r="Y301" s="4"/>
    </row>
    <row r="302" ht="15.75" customHeight="1">
      <c r="A302" s="49" t="s">
        <v>33</v>
      </c>
      <c r="B302" s="50" t="s">
        <v>588</v>
      </c>
      <c r="C302" s="50" t="s">
        <v>589</v>
      </c>
      <c r="D302" s="49"/>
      <c r="E302" s="49"/>
      <c r="F302" s="49">
        <v>302.0</v>
      </c>
      <c r="G302" s="55"/>
      <c r="H302" s="49"/>
      <c r="I302" s="49"/>
      <c r="J302" s="55"/>
      <c r="K302" s="55"/>
      <c r="L302" s="55"/>
      <c r="M302" s="50" t="s">
        <v>590</v>
      </c>
      <c r="N302" s="49"/>
      <c r="O302" s="55"/>
      <c r="P302" s="55"/>
      <c r="Q302" s="55"/>
      <c r="R302" s="55"/>
      <c r="S302" s="49">
        <v>9.0</v>
      </c>
      <c r="T302" s="55"/>
      <c r="U302" s="55"/>
      <c r="V302" s="55"/>
      <c r="W302" s="49"/>
      <c r="X302" s="49" t="s">
        <v>32</v>
      </c>
      <c r="Y302" s="49"/>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row>
    <row r="303" ht="15.75" customHeight="1">
      <c r="A303" s="82" t="s">
        <v>98</v>
      </c>
      <c r="B303" s="82"/>
      <c r="C303" s="82"/>
      <c r="D303" s="82"/>
      <c r="E303" s="82"/>
      <c r="F303" s="82">
        <v>303.0</v>
      </c>
      <c r="G303" s="82"/>
      <c r="H303" s="82"/>
      <c r="I303" s="82"/>
      <c r="J303" s="82"/>
      <c r="K303" s="82"/>
      <c r="L303" s="82"/>
      <c r="M303" s="82"/>
      <c r="N303" s="82"/>
      <c r="O303" s="82"/>
      <c r="P303" s="82"/>
      <c r="Q303" s="82"/>
      <c r="R303" s="82"/>
      <c r="S303" s="82"/>
      <c r="T303" s="82"/>
      <c r="U303" s="82"/>
      <c r="V303" s="82"/>
      <c r="W303" s="82"/>
      <c r="X303" s="82" t="s">
        <v>32</v>
      </c>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row>
    <row r="304" ht="15.75" customHeight="1">
      <c r="A304" s="4" t="s">
        <v>48</v>
      </c>
      <c r="B304" s="4" t="s">
        <v>591</v>
      </c>
      <c r="C304" s="4" t="s">
        <v>592</v>
      </c>
      <c r="D304" s="4"/>
      <c r="E304" s="4"/>
      <c r="F304" s="4">
        <v>304.0</v>
      </c>
      <c r="H304" s="4"/>
      <c r="I304" s="21" t="b">
        <v>1</v>
      </c>
      <c r="N304" s="4"/>
      <c r="S304" s="4">
        <v>8.0</v>
      </c>
      <c r="W304" s="4"/>
      <c r="X304" s="4" t="s">
        <v>32</v>
      </c>
      <c r="Y304" s="4"/>
    </row>
    <row r="305" ht="15.75" customHeight="1">
      <c r="A305" s="4" t="s">
        <v>48</v>
      </c>
      <c r="B305" s="4" t="s">
        <v>593</v>
      </c>
      <c r="C305" s="4" t="s">
        <v>594</v>
      </c>
      <c r="D305" s="4"/>
      <c r="E305" s="4"/>
      <c r="F305" s="4">
        <v>305.0</v>
      </c>
      <c r="H305" s="4"/>
      <c r="I305" s="21" t="b">
        <v>1</v>
      </c>
      <c r="N305" s="4"/>
      <c r="S305" s="4">
        <v>8.0</v>
      </c>
      <c r="W305" s="4"/>
      <c r="X305" s="4" t="s">
        <v>32</v>
      </c>
      <c r="Y305" s="4"/>
    </row>
    <row r="306" ht="15.75" customHeight="1">
      <c r="A306" s="49" t="s">
        <v>33</v>
      </c>
      <c r="B306" s="49" t="s">
        <v>595</v>
      </c>
      <c r="C306" s="49" t="s">
        <v>596</v>
      </c>
      <c r="D306" s="49"/>
      <c r="E306" s="49"/>
      <c r="F306" s="49">
        <v>306.0</v>
      </c>
      <c r="G306" s="55"/>
      <c r="H306" s="49"/>
      <c r="I306" s="49"/>
      <c r="J306" s="55"/>
      <c r="K306" s="55"/>
      <c r="L306" s="55"/>
      <c r="M306" s="50" t="s">
        <v>597</v>
      </c>
      <c r="N306" s="49"/>
      <c r="O306" s="55"/>
      <c r="P306" s="55"/>
      <c r="Q306" s="55"/>
      <c r="R306" s="55"/>
      <c r="S306" s="49">
        <v>5.0</v>
      </c>
      <c r="T306" s="55"/>
      <c r="U306" s="55"/>
      <c r="V306" s="55"/>
      <c r="W306" s="49"/>
      <c r="X306" s="49" t="s">
        <v>32</v>
      </c>
      <c r="Y306" s="49"/>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row>
    <row r="307" ht="15.75" customHeight="1">
      <c r="A307" s="84" t="s">
        <v>39</v>
      </c>
      <c r="B307" s="84" t="s">
        <v>598</v>
      </c>
      <c r="C307" s="84" t="s">
        <v>599</v>
      </c>
      <c r="D307" s="84"/>
      <c r="E307" s="84"/>
      <c r="F307" s="84">
        <v>307.0</v>
      </c>
      <c r="G307" s="84"/>
      <c r="H307" s="84" t="s">
        <v>140</v>
      </c>
      <c r="I307" s="84"/>
      <c r="J307" s="84"/>
      <c r="K307" s="84"/>
      <c r="L307" s="84"/>
      <c r="M307" s="84"/>
      <c r="N307" s="84"/>
      <c r="O307" s="84"/>
      <c r="P307" s="84"/>
      <c r="Q307" s="84"/>
      <c r="R307" s="84"/>
      <c r="S307" s="84">
        <v>11.0</v>
      </c>
      <c r="T307" s="84"/>
      <c r="U307" s="84"/>
      <c r="V307" s="84"/>
      <c r="W307" s="84"/>
      <c r="X307" s="84" t="s">
        <v>32</v>
      </c>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row>
    <row r="308" ht="15.75" customHeight="1">
      <c r="A308" s="4" t="s">
        <v>42</v>
      </c>
      <c r="B308" s="4" t="s">
        <v>600</v>
      </c>
      <c r="C308" s="31" t="s">
        <v>601</v>
      </c>
      <c r="D308" s="4"/>
      <c r="E308" s="4"/>
      <c r="F308" s="4">
        <v>308.0</v>
      </c>
      <c r="H308" s="4" t="s">
        <v>602</v>
      </c>
      <c r="I308" s="4"/>
      <c r="N308" s="4"/>
      <c r="S308" s="4">
        <v>13.0</v>
      </c>
      <c r="W308" s="4"/>
      <c r="X308" s="4" t="s">
        <v>32</v>
      </c>
      <c r="Y308" s="4"/>
    </row>
    <row r="309" ht="15.75" customHeight="1">
      <c r="A309" s="4" t="s">
        <v>42</v>
      </c>
      <c r="B309" s="4" t="s">
        <v>603</v>
      </c>
      <c r="C309" s="31" t="s">
        <v>604</v>
      </c>
      <c r="D309" s="4"/>
      <c r="E309" s="4"/>
      <c r="F309" s="4">
        <v>309.0</v>
      </c>
      <c r="H309" s="4" t="s">
        <v>602</v>
      </c>
      <c r="I309" s="4"/>
      <c r="N309" s="4"/>
      <c r="S309" s="4">
        <v>11.0</v>
      </c>
      <c r="W309" s="4"/>
      <c r="X309" s="4" t="s">
        <v>32</v>
      </c>
      <c r="Y309" s="4"/>
    </row>
    <row r="310" ht="15.75" customHeight="1">
      <c r="A310" s="4" t="s">
        <v>42</v>
      </c>
      <c r="B310" s="4" t="s">
        <v>605</v>
      </c>
      <c r="C310" s="31" t="s">
        <v>606</v>
      </c>
      <c r="D310" s="4"/>
      <c r="E310" s="4"/>
      <c r="F310" s="4">
        <v>310.0</v>
      </c>
      <c r="H310" s="4" t="s">
        <v>602</v>
      </c>
      <c r="I310" s="4"/>
      <c r="N310" s="4"/>
      <c r="S310" s="4">
        <v>11.0</v>
      </c>
      <c r="W310" s="4"/>
      <c r="X310" s="4" t="s">
        <v>32</v>
      </c>
      <c r="Y310" s="4"/>
    </row>
    <row r="311" ht="15.75" customHeight="1">
      <c r="A311" s="4" t="s">
        <v>42</v>
      </c>
      <c r="B311" s="4" t="s">
        <v>607</v>
      </c>
      <c r="C311" s="31" t="s">
        <v>608</v>
      </c>
      <c r="D311" s="4"/>
      <c r="E311" s="4"/>
      <c r="F311" s="4">
        <v>311.0</v>
      </c>
      <c r="H311" s="4"/>
      <c r="I311" s="4"/>
      <c r="N311" s="4"/>
      <c r="S311" s="4">
        <v>11.0</v>
      </c>
      <c r="W311" s="4"/>
      <c r="X311" s="4" t="s">
        <v>32</v>
      </c>
      <c r="Y311" s="4"/>
    </row>
    <row r="312" ht="15.75" customHeight="1">
      <c r="A312" s="4" t="s">
        <v>42</v>
      </c>
      <c r="B312" s="4" t="s">
        <v>609</v>
      </c>
      <c r="C312" s="31" t="s">
        <v>610</v>
      </c>
      <c r="D312" s="4"/>
      <c r="E312" s="4"/>
      <c r="F312" s="4">
        <v>312.0</v>
      </c>
      <c r="H312" s="4" t="s">
        <v>602</v>
      </c>
      <c r="I312" s="4"/>
      <c r="N312" s="4"/>
      <c r="S312" s="4">
        <v>11.0</v>
      </c>
      <c r="W312" s="4"/>
      <c r="X312" s="4" t="s">
        <v>32</v>
      </c>
      <c r="Y312" s="4"/>
    </row>
    <row r="313" ht="15.75" customHeight="1">
      <c r="A313" s="54" t="s">
        <v>42</v>
      </c>
      <c r="B313" s="54" t="s">
        <v>611</v>
      </c>
      <c r="C313" s="54" t="s">
        <v>612</v>
      </c>
      <c r="E313" s="4"/>
      <c r="F313" s="4">
        <v>313.0</v>
      </c>
      <c r="H313" s="4" t="s">
        <v>602</v>
      </c>
      <c r="I313" s="4"/>
      <c r="N313" s="4"/>
      <c r="S313" s="4">
        <v>10.0</v>
      </c>
      <c r="W313" s="4"/>
      <c r="X313" s="4" t="s">
        <v>32</v>
      </c>
      <c r="Y313" s="4"/>
    </row>
    <row r="314" ht="15.75" customHeight="1">
      <c r="A314" s="4" t="s">
        <v>42</v>
      </c>
      <c r="B314" s="4" t="s">
        <v>613</v>
      </c>
      <c r="C314" s="31" t="s">
        <v>614</v>
      </c>
      <c r="D314" s="4"/>
      <c r="E314" s="4"/>
      <c r="F314" s="4">
        <v>314.0</v>
      </c>
      <c r="H314" s="4" t="s">
        <v>602</v>
      </c>
      <c r="I314" s="4"/>
      <c r="N314" s="4"/>
      <c r="S314" s="4">
        <v>11.0</v>
      </c>
      <c r="W314" s="4"/>
      <c r="X314" s="4" t="s">
        <v>32</v>
      </c>
      <c r="Y314" s="4"/>
    </row>
    <row r="315" ht="15.75" customHeight="1">
      <c r="A315" s="4" t="s">
        <v>42</v>
      </c>
      <c r="B315" s="4" t="s">
        <v>615</v>
      </c>
      <c r="C315" s="31" t="s">
        <v>616</v>
      </c>
      <c r="D315" s="4"/>
      <c r="E315" s="4"/>
      <c r="F315" s="4">
        <v>315.0</v>
      </c>
      <c r="H315" s="4" t="s">
        <v>602</v>
      </c>
      <c r="I315" s="4"/>
      <c r="N315" s="4"/>
      <c r="S315" s="4">
        <v>12.0</v>
      </c>
      <c r="W315" s="4"/>
      <c r="X315" s="4" t="s">
        <v>32</v>
      </c>
      <c r="Y315" s="4"/>
    </row>
    <row r="316" ht="15.75" customHeight="1">
      <c r="A316" s="4" t="s">
        <v>42</v>
      </c>
      <c r="B316" s="4" t="s">
        <v>617</v>
      </c>
      <c r="C316" s="31" t="s">
        <v>618</v>
      </c>
      <c r="D316" s="4"/>
      <c r="E316" s="4"/>
      <c r="F316" s="4">
        <v>316.0</v>
      </c>
      <c r="H316" s="4" t="s">
        <v>602</v>
      </c>
      <c r="I316" s="4"/>
      <c r="N316" s="4"/>
      <c r="S316" s="4">
        <v>10.0</v>
      </c>
      <c r="W316" s="4"/>
      <c r="X316" s="4" t="s">
        <v>32</v>
      </c>
      <c r="Y316" s="4"/>
    </row>
    <row r="317" ht="15.75" customHeight="1">
      <c r="A317" s="84" t="s">
        <v>98</v>
      </c>
      <c r="B317" s="84"/>
      <c r="C317" s="84"/>
      <c r="D317" s="84"/>
      <c r="E317" s="84"/>
      <c r="F317" s="84">
        <v>317.0</v>
      </c>
      <c r="G317" s="84"/>
      <c r="H317" s="84"/>
      <c r="I317" s="84"/>
      <c r="J317" s="84"/>
      <c r="K317" s="84"/>
      <c r="L317" s="84"/>
      <c r="M317" s="84"/>
      <c r="N317" s="84"/>
      <c r="O317" s="84"/>
      <c r="P317" s="84"/>
      <c r="Q317" s="84"/>
      <c r="R317" s="84"/>
      <c r="S317" s="84"/>
      <c r="T317" s="84"/>
      <c r="U317" s="84"/>
      <c r="V317" s="84"/>
      <c r="W317" s="84"/>
      <c r="X317" s="84" t="s">
        <v>32</v>
      </c>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row>
    <row r="318" ht="15.75" customHeight="1">
      <c r="A318" s="4"/>
      <c r="D318" s="4"/>
      <c r="E318" s="4"/>
      <c r="F318" s="4"/>
      <c r="H318" s="4"/>
      <c r="I318" s="4"/>
      <c r="N318" s="4"/>
      <c r="S318" s="4"/>
      <c r="W318" s="4"/>
      <c r="X318" s="4" t="s">
        <v>32</v>
      </c>
      <c r="Y318" s="4"/>
    </row>
    <row r="319" ht="15.75" customHeight="1">
      <c r="A319" s="4"/>
      <c r="D319" s="4"/>
      <c r="E319" s="4"/>
      <c r="F319" s="4"/>
      <c r="H319" s="4"/>
      <c r="I319" s="4"/>
      <c r="N319" s="4"/>
      <c r="S319" s="4"/>
      <c r="W319" s="4"/>
      <c r="X319" s="4" t="s">
        <v>32</v>
      </c>
      <c r="Y319" s="4"/>
    </row>
    <row r="320" ht="15.75" customHeight="1">
      <c r="A320" s="4"/>
      <c r="D320" s="4"/>
      <c r="E320" s="4"/>
      <c r="F320" s="4"/>
      <c r="H320" s="4"/>
      <c r="I320" s="4"/>
      <c r="N320" s="4"/>
      <c r="S320" s="4"/>
      <c r="W320" s="4"/>
      <c r="X320" s="4" t="s">
        <v>32</v>
      </c>
      <c r="Y320" s="4"/>
    </row>
    <row r="321" ht="15.75" customHeight="1">
      <c r="A321" s="4"/>
      <c r="D321" s="4"/>
      <c r="E321" s="4"/>
      <c r="F321" s="4"/>
      <c r="H321" s="4"/>
      <c r="I321" s="4"/>
      <c r="N321" s="4"/>
      <c r="S321" s="4"/>
      <c r="W321" s="4"/>
      <c r="X321" s="4" t="s">
        <v>32</v>
      </c>
      <c r="Y321" s="4"/>
    </row>
    <row r="322" ht="15.75" customHeight="1">
      <c r="A322" s="4"/>
      <c r="D322" s="4"/>
      <c r="E322" s="4"/>
      <c r="F322" s="4"/>
      <c r="H322" s="4"/>
      <c r="I322" s="4"/>
      <c r="N322" s="4"/>
      <c r="S322" s="4"/>
      <c r="W322" s="4"/>
      <c r="X322" s="4" t="s">
        <v>32</v>
      </c>
      <c r="Y322" s="4"/>
    </row>
    <row r="323" ht="15.75" customHeight="1">
      <c r="A323" s="4"/>
      <c r="D323" s="4"/>
      <c r="E323" s="4"/>
      <c r="F323" s="4"/>
      <c r="H323" s="4"/>
      <c r="I323" s="4"/>
      <c r="N323" s="4"/>
      <c r="S323" s="4"/>
      <c r="W323" s="4"/>
      <c r="X323" s="4" t="s">
        <v>32</v>
      </c>
      <c r="Y323" s="4"/>
    </row>
    <row r="324" ht="15.75" customHeight="1">
      <c r="A324" s="4"/>
      <c r="D324" s="4"/>
      <c r="E324" s="4"/>
      <c r="F324" s="4"/>
      <c r="H324" s="4"/>
      <c r="I324" s="4"/>
      <c r="N324" s="4"/>
      <c r="S324" s="4"/>
      <c r="W324" s="4"/>
      <c r="X324" s="4" t="s">
        <v>32</v>
      </c>
      <c r="Y324" s="4"/>
    </row>
    <row r="325" ht="15.75" customHeight="1">
      <c r="A325" s="4"/>
      <c r="D325" s="4"/>
      <c r="E325" s="4"/>
      <c r="F325" s="4"/>
      <c r="H325" s="4"/>
      <c r="I325" s="4"/>
      <c r="N325" s="4"/>
      <c r="S325" s="4"/>
      <c r="W325" s="4"/>
      <c r="X325" s="4" t="s">
        <v>32</v>
      </c>
      <c r="Y325" s="4"/>
    </row>
    <row r="326" ht="15.75" customHeight="1">
      <c r="A326" s="4"/>
      <c r="D326" s="4"/>
      <c r="E326" s="4"/>
      <c r="F326" s="4"/>
      <c r="H326" s="4"/>
      <c r="I326" s="4"/>
      <c r="N326" s="4"/>
      <c r="S326" s="4"/>
      <c r="W326" s="4"/>
      <c r="X326" s="4" t="s">
        <v>32</v>
      </c>
      <c r="Y326" s="4"/>
    </row>
    <row r="327" ht="15.75" customHeight="1">
      <c r="A327" s="4"/>
      <c r="D327" s="4"/>
      <c r="E327" s="4"/>
      <c r="F327" s="4"/>
      <c r="H327" s="4"/>
      <c r="I327" s="4"/>
      <c r="N327" s="4"/>
      <c r="S327" s="4"/>
      <c r="W327" s="4"/>
      <c r="X327" s="4" t="s">
        <v>32</v>
      </c>
      <c r="Y327" s="4"/>
    </row>
    <row r="328" ht="15.75" customHeight="1">
      <c r="A328" s="4"/>
      <c r="D328" s="4"/>
      <c r="E328" s="4"/>
      <c r="F328" s="4"/>
      <c r="H328" s="4"/>
      <c r="I328" s="4"/>
      <c r="N328" s="4"/>
      <c r="S328" s="4"/>
      <c r="W328" s="4"/>
      <c r="X328" s="4" t="s">
        <v>32</v>
      </c>
      <c r="Y328" s="4"/>
    </row>
    <row r="329" ht="15.75" customHeight="1">
      <c r="A329" s="4"/>
      <c r="D329" s="4"/>
      <c r="E329" s="4"/>
      <c r="F329" s="4"/>
      <c r="H329" s="4"/>
      <c r="I329" s="4"/>
      <c r="N329" s="4"/>
      <c r="S329" s="4"/>
      <c r="W329" s="4"/>
      <c r="X329" s="4" t="s">
        <v>32</v>
      </c>
      <c r="Y329" s="4"/>
    </row>
    <row r="330" ht="15.75" customHeight="1">
      <c r="A330" s="4"/>
      <c r="D330" s="4"/>
      <c r="E330" s="4"/>
      <c r="F330" s="4"/>
      <c r="H330" s="4"/>
      <c r="I330" s="4"/>
      <c r="N330" s="4"/>
      <c r="S330" s="4"/>
      <c r="W330" s="4"/>
      <c r="X330" s="4" t="s">
        <v>32</v>
      </c>
      <c r="Y330" s="4"/>
    </row>
    <row r="331" ht="15.75" customHeight="1">
      <c r="A331" s="4"/>
      <c r="D331" s="4"/>
      <c r="E331" s="4"/>
      <c r="F331" s="4"/>
      <c r="H331" s="4"/>
      <c r="I331" s="4"/>
      <c r="N331" s="4"/>
      <c r="S331" s="4"/>
      <c r="W331" s="4"/>
      <c r="X331" s="4" t="s">
        <v>32</v>
      </c>
      <c r="Y331" s="4"/>
    </row>
    <row r="332" ht="15.75" customHeight="1">
      <c r="A332" s="4"/>
      <c r="D332" s="4"/>
      <c r="E332" s="4"/>
      <c r="F332" s="4"/>
      <c r="H332" s="4"/>
      <c r="I332" s="4"/>
      <c r="N332" s="4"/>
      <c r="S332" s="4"/>
      <c r="W332" s="4"/>
      <c r="X332" s="4" t="s">
        <v>32</v>
      </c>
      <c r="Y332" s="4"/>
    </row>
    <row r="333" ht="15.75" customHeight="1">
      <c r="A333" s="4"/>
      <c r="D333" s="4"/>
      <c r="E333" s="4"/>
      <c r="F333" s="4"/>
      <c r="H333" s="4"/>
      <c r="I333" s="4"/>
      <c r="N333" s="4"/>
      <c r="S333" s="4"/>
      <c r="W333" s="4"/>
      <c r="X333" s="4" t="s">
        <v>32</v>
      </c>
      <c r="Y333" s="4"/>
    </row>
    <row r="334" ht="15.75" customHeight="1">
      <c r="A334" s="4"/>
      <c r="D334" s="4"/>
      <c r="E334" s="4"/>
      <c r="F334" s="4"/>
      <c r="H334" s="4"/>
      <c r="I334" s="4"/>
      <c r="N334" s="4"/>
      <c r="S334" s="4"/>
      <c r="W334" s="4"/>
      <c r="X334" s="4" t="s">
        <v>32</v>
      </c>
      <c r="Y334" s="4"/>
    </row>
    <row r="335" ht="15.75" customHeight="1">
      <c r="A335" s="4"/>
      <c r="D335" s="4"/>
      <c r="E335" s="4"/>
      <c r="F335" s="4"/>
      <c r="H335" s="4"/>
      <c r="I335" s="4"/>
      <c r="N335" s="4"/>
      <c r="S335" s="4"/>
      <c r="W335" s="4"/>
      <c r="X335" s="4" t="s">
        <v>32</v>
      </c>
      <c r="Y335" s="4"/>
    </row>
    <row r="336" ht="15.75" customHeight="1">
      <c r="A336" s="4"/>
      <c r="D336" s="4"/>
      <c r="E336" s="4"/>
      <c r="F336" s="4"/>
      <c r="H336" s="4"/>
      <c r="I336" s="4"/>
      <c r="N336" s="4"/>
      <c r="S336" s="4"/>
      <c r="W336" s="4"/>
      <c r="X336" s="4" t="s">
        <v>32</v>
      </c>
      <c r="Y336" s="4"/>
    </row>
    <row r="337" ht="15.75" customHeight="1">
      <c r="A337" s="4"/>
      <c r="D337" s="4"/>
      <c r="E337" s="4"/>
      <c r="F337" s="4"/>
      <c r="H337" s="4"/>
      <c r="I337" s="4"/>
      <c r="N337" s="4"/>
      <c r="S337" s="4"/>
      <c r="W337" s="4"/>
      <c r="X337" s="4" t="s">
        <v>32</v>
      </c>
      <c r="Y337" s="4"/>
    </row>
    <row r="338" ht="15.75" customHeight="1">
      <c r="A338" s="4"/>
      <c r="D338" s="4"/>
      <c r="E338" s="4"/>
      <c r="F338" s="4"/>
      <c r="H338" s="4"/>
      <c r="I338" s="4"/>
      <c r="N338" s="4"/>
      <c r="S338" s="4"/>
      <c r="W338" s="4"/>
      <c r="X338" s="4" t="s">
        <v>32</v>
      </c>
      <c r="Y338" s="4"/>
    </row>
    <row r="339" ht="15.75" customHeight="1">
      <c r="A339" s="4"/>
      <c r="D339" s="4"/>
      <c r="E339" s="4"/>
      <c r="F339" s="4"/>
      <c r="H339" s="4"/>
      <c r="I339" s="4"/>
      <c r="N339" s="4"/>
      <c r="S339" s="4"/>
      <c r="W339" s="4"/>
      <c r="X339" s="4" t="s">
        <v>32</v>
      </c>
      <c r="Y339" s="4"/>
    </row>
    <row r="340" ht="15.75" customHeight="1">
      <c r="A340" s="4"/>
      <c r="D340" s="4"/>
      <c r="E340" s="4"/>
      <c r="F340" s="4"/>
      <c r="H340" s="4"/>
      <c r="I340" s="4"/>
      <c r="N340" s="4"/>
      <c r="S340" s="4"/>
      <c r="W340" s="4"/>
      <c r="X340" s="4" t="s">
        <v>32</v>
      </c>
      <c r="Y340" s="4"/>
    </row>
    <row r="341" ht="15.75" customHeight="1">
      <c r="A341" s="4"/>
      <c r="D341" s="4"/>
      <c r="E341" s="4"/>
      <c r="F341" s="4"/>
      <c r="H341" s="4"/>
      <c r="I341" s="4"/>
      <c r="N341" s="4"/>
      <c r="S341" s="4"/>
      <c r="W341" s="4"/>
      <c r="X341" s="4" t="s">
        <v>32</v>
      </c>
      <c r="Y341" s="4"/>
    </row>
    <row r="342" ht="15.75" customHeight="1">
      <c r="A342" s="4"/>
      <c r="D342" s="4"/>
      <c r="E342" s="4"/>
      <c r="F342" s="4"/>
      <c r="H342" s="4"/>
      <c r="I342" s="4"/>
      <c r="N342" s="4"/>
      <c r="S342" s="4"/>
      <c r="W342" s="4"/>
      <c r="X342" s="4" t="s">
        <v>32</v>
      </c>
      <c r="Y342" s="4"/>
    </row>
    <row r="343" ht="15.75" customHeight="1">
      <c r="A343" s="4"/>
      <c r="D343" s="4"/>
      <c r="E343" s="4"/>
      <c r="F343" s="4"/>
      <c r="H343" s="4"/>
      <c r="I343" s="4"/>
      <c r="N343" s="4"/>
      <c r="S343" s="4"/>
      <c r="W343" s="4"/>
      <c r="X343" s="4" t="s">
        <v>32</v>
      </c>
      <c r="Y343" s="4"/>
    </row>
    <row r="344" ht="15.75" customHeight="1">
      <c r="A344" s="4"/>
      <c r="D344" s="4"/>
      <c r="E344" s="4"/>
      <c r="F344" s="4"/>
      <c r="H344" s="4"/>
      <c r="I344" s="4"/>
      <c r="N344" s="4"/>
      <c r="S344" s="4"/>
      <c r="W344" s="4"/>
      <c r="X344" s="4" t="s">
        <v>32</v>
      </c>
      <c r="Y344" s="4"/>
    </row>
    <row r="345" ht="15.75" customHeight="1">
      <c r="A345" s="4"/>
      <c r="D345" s="4"/>
      <c r="E345" s="4"/>
      <c r="F345" s="4"/>
      <c r="H345" s="4"/>
      <c r="I345" s="4"/>
      <c r="N345" s="4"/>
      <c r="S345" s="4"/>
      <c r="W345" s="4"/>
      <c r="X345" s="4" t="s">
        <v>32</v>
      </c>
      <c r="Y345" s="4"/>
    </row>
    <row r="346" ht="15.75" customHeight="1">
      <c r="A346" s="4"/>
      <c r="D346" s="4"/>
      <c r="E346" s="4"/>
      <c r="F346" s="4"/>
      <c r="H346" s="4"/>
      <c r="I346" s="4"/>
      <c r="N346" s="4"/>
      <c r="S346" s="4"/>
      <c r="W346" s="4"/>
      <c r="X346" s="4" t="s">
        <v>32</v>
      </c>
      <c r="Y346" s="4"/>
    </row>
    <row r="347" ht="15.75" customHeight="1">
      <c r="A347" s="4"/>
      <c r="D347" s="4"/>
      <c r="E347" s="4"/>
      <c r="F347" s="4"/>
      <c r="H347" s="4"/>
      <c r="I347" s="4"/>
      <c r="N347" s="4"/>
      <c r="S347" s="4"/>
      <c r="W347" s="4"/>
      <c r="X347" s="4" t="s">
        <v>32</v>
      </c>
      <c r="Y347" s="4"/>
    </row>
    <row r="348" ht="15.75" customHeight="1">
      <c r="A348" s="4"/>
      <c r="D348" s="4"/>
      <c r="E348" s="4"/>
      <c r="F348" s="4"/>
      <c r="H348" s="4"/>
      <c r="I348" s="4"/>
      <c r="N348" s="4"/>
      <c r="S348" s="4"/>
      <c r="W348" s="4"/>
      <c r="X348" s="4" t="s">
        <v>32</v>
      </c>
      <c r="Y348" s="4"/>
    </row>
    <row r="349" ht="15.75" customHeight="1">
      <c r="A349" s="4"/>
      <c r="D349" s="4"/>
      <c r="E349" s="4"/>
      <c r="F349" s="4"/>
      <c r="H349" s="4"/>
      <c r="I349" s="4"/>
      <c r="N349" s="4"/>
      <c r="S349" s="4"/>
      <c r="W349" s="4"/>
      <c r="X349" s="4" t="s">
        <v>32</v>
      </c>
      <c r="Y349" s="4"/>
    </row>
    <row r="350" ht="15.75" customHeight="1">
      <c r="A350" s="4"/>
      <c r="D350" s="4"/>
      <c r="E350" s="4"/>
      <c r="F350" s="4"/>
      <c r="H350" s="4"/>
      <c r="I350" s="4"/>
      <c r="N350" s="4"/>
      <c r="S350" s="4"/>
      <c r="W350" s="4"/>
      <c r="X350" s="4" t="s">
        <v>32</v>
      </c>
      <c r="Y350" s="4"/>
    </row>
    <row r="351" ht="15.75" customHeight="1">
      <c r="A351" s="4"/>
      <c r="D351" s="4"/>
      <c r="E351" s="4"/>
      <c r="F351" s="4"/>
      <c r="H351" s="4"/>
      <c r="I351" s="4"/>
      <c r="N351" s="4"/>
      <c r="S351" s="4"/>
      <c r="W351" s="4"/>
      <c r="X351" s="4" t="s">
        <v>32</v>
      </c>
      <c r="Y351" s="4"/>
    </row>
    <row r="352" ht="15.75" customHeight="1">
      <c r="A352" s="4"/>
      <c r="D352" s="4"/>
      <c r="E352" s="4"/>
      <c r="F352" s="4"/>
      <c r="H352" s="4"/>
      <c r="I352" s="4"/>
      <c r="N352" s="4"/>
      <c r="S352" s="4"/>
      <c r="W352" s="4"/>
      <c r="X352" s="4" t="s">
        <v>32</v>
      </c>
      <c r="Y352" s="4"/>
    </row>
    <row r="353" ht="15.75" customHeight="1">
      <c r="A353" s="4"/>
      <c r="D353" s="4"/>
      <c r="E353" s="4"/>
      <c r="F353" s="4"/>
      <c r="H353" s="4"/>
      <c r="I353" s="4"/>
      <c r="N353" s="4"/>
      <c r="S353" s="4"/>
      <c r="W353" s="4"/>
      <c r="X353" s="4" t="s">
        <v>32</v>
      </c>
      <c r="Y353" s="4"/>
    </row>
    <row r="354" ht="15.75" customHeight="1">
      <c r="A354" s="4"/>
      <c r="D354" s="4"/>
      <c r="E354" s="4"/>
      <c r="F354" s="4"/>
      <c r="H354" s="4"/>
      <c r="I354" s="4"/>
      <c r="N354" s="4"/>
      <c r="S354" s="4"/>
      <c r="W354" s="4"/>
      <c r="X354" s="4" t="s">
        <v>32</v>
      </c>
      <c r="Y354" s="4"/>
    </row>
    <row r="355" ht="15.75" customHeight="1">
      <c r="A355" s="4"/>
      <c r="D355" s="4"/>
      <c r="E355" s="4"/>
      <c r="F355" s="4"/>
      <c r="H355" s="4"/>
      <c r="I355" s="4"/>
      <c r="N355" s="4"/>
      <c r="S355" s="4"/>
      <c r="W355" s="4"/>
      <c r="X355" s="4" t="s">
        <v>32</v>
      </c>
      <c r="Y355" s="4"/>
    </row>
    <row r="356" ht="15.75" customHeight="1">
      <c r="A356" s="4"/>
      <c r="D356" s="4"/>
      <c r="E356" s="4"/>
      <c r="F356" s="4"/>
      <c r="H356" s="4"/>
      <c r="I356" s="4"/>
      <c r="N356" s="4"/>
      <c r="S356" s="4"/>
      <c r="W356" s="4"/>
      <c r="X356" s="4" t="s">
        <v>32</v>
      </c>
      <c r="Y356" s="4"/>
    </row>
    <row r="357" ht="15.75" customHeight="1">
      <c r="A357" s="4"/>
      <c r="D357" s="4"/>
      <c r="E357" s="4"/>
      <c r="F357" s="4"/>
      <c r="H357" s="4"/>
      <c r="I357" s="4"/>
      <c r="N357" s="4"/>
      <c r="S357" s="4"/>
      <c r="W357" s="4"/>
      <c r="X357" s="4" t="s">
        <v>32</v>
      </c>
      <c r="Y357" s="4"/>
    </row>
    <row r="358" ht="15.75" customHeight="1">
      <c r="A358" s="4"/>
      <c r="D358" s="4"/>
      <c r="E358" s="4"/>
      <c r="F358" s="4"/>
      <c r="H358" s="4"/>
      <c r="I358" s="4"/>
      <c r="N358" s="4"/>
      <c r="S358" s="4"/>
      <c r="W358" s="4"/>
      <c r="X358" s="4" t="s">
        <v>32</v>
      </c>
      <c r="Y358" s="4"/>
    </row>
    <row r="359" ht="15.75" customHeight="1">
      <c r="A359" s="4"/>
      <c r="D359" s="4"/>
      <c r="E359" s="4"/>
      <c r="F359" s="4"/>
      <c r="H359" s="4"/>
      <c r="I359" s="4"/>
      <c r="N359" s="4"/>
      <c r="S359" s="4"/>
      <c r="W359" s="4"/>
      <c r="X359" s="4" t="s">
        <v>32</v>
      </c>
      <c r="Y359" s="4"/>
    </row>
    <row r="360" ht="15.75" customHeight="1">
      <c r="A360" s="4"/>
      <c r="D360" s="4"/>
      <c r="E360" s="4"/>
      <c r="F360" s="4"/>
      <c r="H360" s="4"/>
      <c r="I360" s="4"/>
      <c r="N360" s="4"/>
      <c r="S360" s="4"/>
      <c r="W360" s="4"/>
      <c r="X360" s="4" t="s">
        <v>32</v>
      </c>
      <c r="Y360" s="4"/>
    </row>
    <row r="361" ht="15.75" customHeight="1">
      <c r="A361" s="4"/>
      <c r="D361" s="4"/>
      <c r="E361" s="4"/>
      <c r="F361" s="4"/>
      <c r="H361" s="4"/>
      <c r="I361" s="4"/>
      <c r="N361" s="4"/>
      <c r="S361" s="4"/>
      <c r="W361" s="4"/>
      <c r="X361" s="4" t="s">
        <v>32</v>
      </c>
      <c r="Y361" s="4"/>
    </row>
    <row r="362" ht="15.75" customHeight="1">
      <c r="A362" s="4"/>
      <c r="D362" s="4"/>
      <c r="E362" s="4"/>
      <c r="F362" s="4"/>
      <c r="H362" s="4"/>
      <c r="I362" s="4"/>
      <c r="N362" s="4"/>
      <c r="S362" s="4"/>
      <c r="W362" s="4"/>
      <c r="X362" s="4" t="s">
        <v>32</v>
      </c>
      <c r="Y362" s="4"/>
    </row>
    <row r="363" ht="15.75" customHeight="1">
      <c r="A363" s="4"/>
      <c r="D363" s="4"/>
      <c r="E363" s="4"/>
      <c r="F363" s="4"/>
      <c r="H363" s="4"/>
      <c r="I363" s="4"/>
      <c r="N363" s="4"/>
      <c r="S363" s="4"/>
      <c r="W363" s="4"/>
      <c r="X363" s="4" t="s">
        <v>32</v>
      </c>
      <c r="Y363" s="4"/>
    </row>
    <row r="364" ht="15.75" customHeight="1">
      <c r="A364" s="4"/>
      <c r="D364" s="4"/>
      <c r="E364" s="4"/>
      <c r="F364" s="4"/>
      <c r="H364" s="4"/>
      <c r="I364" s="4"/>
      <c r="N364" s="4"/>
      <c r="S364" s="4"/>
      <c r="W364" s="4"/>
      <c r="X364" s="4" t="s">
        <v>32</v>
      </c>
      <c r="Y364" s="4"/>
    </row>
    <row r="365" ht="15.75" customHeight="1">
      <c r="A365" s="4"/>
      <c r="D365" s="4"/>
      <c r="E365" s="4"/>
      <c r="F365" s="4"/>
      <c r="H365" s="4"/>
      <c r="I365" s="4"/>
      <c r="N365" s="4"/>
      <c r="S365" s="4"/>
      <c r="W365" s="4"/>
      <c r="X365" s="4" t="s">
        <v>32</v>
      </c>
      <c r="Y365" s="4"/>
    </row>
    <row r="366" ht="15.75" customHeight="1">
      <c r="A366" s="4"/>
      <c r="D366" s="4"/>
      <c r="E366" s="4"/>
      <c r="F366" s="4"/>
      <c r="H366" s="4"/>
      <c r="I366" s="4"/>
      <c r="N366" s="4"/>
      <c r="S366" s="4"/>
      <c r="W366" s="4"/>
      <c r="X366" s="4" t="s">
        <v>32</v>
      </c>
      <c r="Y366" s="4"/>
    </row>
    <row r="367" ht="15.75" customHeight="1">
      <c r="A367" s="4"/>
      <c r="D367" s="4"/>
      <c r="E367" s="4"/>
      <c r="F367" s="4"/>
      <c r="H367" s="4"/>
      <c r="I367" s="4"/>
      <c r="N367" s="4"/>
      <c r="S367" s="4"/>
      <c r="W367" s="4"/>
      <c r="X367" s="4" t="s">
        <v>32</v>
      </c>
      <c r="Y367" s="4"/>
    </row>
    <row r="368" ht="15.75" customHeight="1">
      <c r="A368" s="4"/>
      <c r="D368" s="4"/>
      <c r="E368" s="4"/>
      <c r="F368" s="4"/>
      <c r="H368" s="4"/>
      <c r="I368" s="4"/>
      <c r="N368" s="4"/>
      <c r="S368" s="4"/>
      <c r="W368" s="4"/>
      <c r="X368" s="4" t="s">
        <v>32</v>
      </c>
      <c r="Y368" s="4"/>
    </row>
    <row r="369" ht="15.75" customHeight="1">
      <c r="A369" s="4"/>
      <c r="D369" s="4"/>
      <c r="E369" s="4"/>
      <c r="F369" s="4"/>
      <c r="H369" s="4"/>
      <c r="I369" s="4"/>
      <c r="N369" s="4"/>
      <c r="S369" s="4"/>
      <c r="W369" s="4"/>
      <c r="X369" s="4" t="s">
        <v>32</v>
      </c>
      <c r="Y369" s="4"/>
    </row>
    <row r="370" ht="15.75" customHeight="1">
      <c r="A370" s="4"/>
      <c r="D370" s="4"/>
      <c r="E370" s="4"/>
      <c r="F370" s="4"/>
      <c r="H370" s="4"/>
      <c r="I370" s="4"/>
      <c r="N370" s="4"/>
      <c r="S370" s="4"/>
      <c r="W370" s="4"/>
      <c r="X370" s="4" t="s">
        <v>32</v>
      </c>
      <c r="Y370" s="4"/>
    </row>
    <row r="371" ht="15.75" customHeight="1">
      <c r="A371" s="4"/>
      <c r="D371" s="4"/>
      <c r="E371" s="4"/>
      <c r="F371" s="4"/>
      <c r="H371" s="4"/>
      <c r="I371" s="4"/>
      <c r="N371" s="4"/>
      <c r="S371" s="4"/>
      <c r="W371" s="4"/>
      <c r="X371" s="4" t="s">
        <v>32</v>
      </c>
      <c r="Y371" s="4"/>
    </row>
    <row r="372" ht="15.75" customHeight="1">
      <c r="A372" s="4"/>
      <c r="D372" s="4"/>
      <c r="E372" s="4"/>
      <c r="F372" s="4"/>
      <c r="H372" s="4"/>
      <c r="I372" s="4"/>
      <c r="N372" s="4"/>
      <c r="S372" s="4"/>
      <c r="W372" s="4"/>
      <c r="X372" s="4" t="s">
        <v>32</v>
      </c>
      <c r="Y372" s="4"/>
    </row>
    <row r="373" ht="15.75" customHeight="1">
      <c r="A373" s="4"/>
      <c r="D373" s="4"/>
      <c r="E373" s="4"/>
      <c r="F373" s="4"/>
      <c r="H373" s="4"/>
      <c r="I373" s="4"/>
      <c r="N373" s="4"/>
      <c r="S373" s="4"/>
      <c r="W373" s="4"/>
      <c r="X373" s="4" t="s">
        <v>32</v>
      </c>
      <c r="Y373" s="4"/>
    </row>
    <row r="374" ht="15.75" customHeight="1">
      <c r="A374" s="4"/>
      <c r="D374" s="4"/>
      <c r="E374" s="4"/>
      <c r="F374" s="4"/>
      <c r="H374" s="4"/>
      <c r="I374" s="4"/>
      <c r="N374" s="4"/>
      <c r="S374" s="4"/>
      <c r="W374" s="4"/>
      <c r="X374" s="4" t="s">
        <v>32</v>
      </c>
      <c r="Y374" s="4"/>
    </row>
    <row r="375" ht="15.75" customHeight="1">
      <c r="A375" s="4"/>
      <c r="D375" s="4"/>
      <c r="E375" s="4"/>
      <c r="F375" s="4"/>
      <c r="H375" s="4"/>
      <c r="I375" s="4"/>
      <c r="N375" s="4"/>
      <c r="S375" s="4"/>
      <c r="W375" s="4"/>
      <c r="X375" s="4" t="s">
        <v>32</v>
      </c>
      <c r="Y375" s="4"/>
    </row>
    <row r="376" ht="15.75" customHeight="1">
      <c r="A376" s="4"/>
      <c r="D376" s="4"/>
      <c r="E376" s="4"/>
      <c r="F376" s="4"/>
      <c r="H376" s="4"/>
      <c r="I376" s="4"/>
      <c r="N376" s="4"/>
      <c r="S376" s="4"/>
      <c r="W376" s="4"/>
      <c r="X376" s="4" t="s">
        <v>32</v>
      </c>
      <c r="Y376" s="4"/>
    </row>
    <row r="377" ht="15.75" customHeight="1">
      <c r="A377" s="4"/>
      <c r="D377" s="4"/>
      <c r="E377" s="4"/>
      <c r="F377" s="4"/>
      <c r="H377" s="4"/>
      <c r="I377" s="4"/>
      <c r="N377" s="4"/>
      <c r="S377" s="4"/>
      <c r="W377" s="4"/>
      <c r="X377" s="4" t="s">
        <v>32</v>
      </c>
      <c r="Y377" s="4"/>
    </row>
    <row r="378" ht="15.75" customHeight="1">
      <c r="A378" s="4"/>
      <c r="D378" s="4"/>
      <c r="E378" s="4"/>
      <c r="F378" s="4"/>
      <c r="H378" s="4"/>
      <c r="I378" s="4"/>
      <c r="N378" s="4"/>
      <c r="S378" s="4"/>
      <c r="W378" s="4"/>
      <c r="X378" s="4" t="s">
        <v>32</v>
      </c>
      <c r="Y378" s="4"/>
    </row>
    <row r="379" ht="15.75" customHeight="1">
      <c r="A379" s="4"/>
      <c r="D379" s="4"/>
      <c r="E379" s="4"/>
      <c r="F379" s="4"/>
      <c r="H379" s="4"/>
      <c r="I379" s="4"/>
      <c r="N379" s="4"/>
      <c r="S379" s="4"/>
      <c r="W379" s="4"/>
      <c r="X379" s="4" t="s">
        <v>32</v>
      </c>
      <c r="Y379" s="4"/>
    </row>
    <row r="380" ht="15.75" customHeight="1">
      <c r="A380" s="4"/>
      <c r="D380" s="4"/>
      <c r="E380" s="4"/>
      <c r="F380" s="4"/>
      <c r="H380" s="4"/>
      <c r="I380" s="4"/>
      <c r="N380" s="4"/>
      <c r="S380" s="4"/>
      <c r="W380" s="4"/>
      <c r="X380" s="4" t="s">
        <v>32</v>
      </c>
      <c r="Y380" s="4"/>
    </row>
    <row r="381" ht="15.75" customHeight="1">
      <c r="A381" s="4"/>
      <c r="D381" s="4"/>
      <c r="E381" s="4"/>
      <c r="F381" s="4"/>
      <c r="H381" s="4"/>
      <c r="I381" s="4"/>
      <c r="N381" s="4"/>
      <c r="S381" s="4"/>
      <c r="W381" s="4"/>
      <c r="X381" s="4" t="s">
        <v>32</v>
      </c>
      <c r="Y381" s="4"/>
    </row>
    <row r="382" ht="15.75" customHeight="1">
      <c r="A382" s="4"/>
      <c r="D382" s="4"/>
      <c r="E382" s="4"/>
      <c r="F382" s="4"/>
      <c r="H382" s="4"/>
      <c r="I382" s="4"/>
      <c r="N382" s="4"/>
      <c r="S382" s="4"/>
      <c r="W382" s="4"/>
      <c r="X382" s="4" t="s">
        <v>32</v>
      </c>
      <c r="Y382" s="4"/>
    </row>
    <row r="383" ht="15.75" customHeight="1">
      <c r="A383" s="4"/>
      <c r="D383" s="4"/>
      <c r="E383" s="4"/>
      <c r="F383" s="4"/>
      <c r="H383" s="4"/>
      <c r="I383" s="4"/>
      <c r="N383" s="4"/>
      <c r="S383" s="4"/>
      <c r="W383" s="4"/>
      <c r="X383" s="4" t="s">
        <v>32</v>
      </c>
      <c r="Y383" s="4"/>
    </row>
    <row r="384" ht="15.75" customHeight="1">
      <c r="A384" s="4"/>
      <c r="D384" s="4"/>
      <c r="E384" s="4"/>
      <c r="F384" s="4"/>
      <c r="H384" s="4"/>
      <c r="I384" s="4"/>
      <c r="N384" s="4"/>
      <c r="S384" s="4"/>
      <c r="W384" s="4"/>
      <c r="X384" s="4" t="s">
        <v>32</v>
      </c>
      <c r="Y384" s="4"/>
    </row>
    <row r="385" ht="15.75" customHeight="1">
      <c r="A385" s="4"/>
      <c r="D385" s="4"/>
      <c r="E385" s="4"/>
      <c r="F385" s="4"/>
      <c r="H385" s="4"/>
      <c r="I385" s="4"/>
      <c r="N385" s="4"/>
      <c r="S385" s="4"/>
      <c r="W385" s="4"/>
      <c r="X385" s="4" t="s">
        <v>32</v>
      </c>
      <c r="Y385" s="4"/>
    </row>
    <row r="386" ht="15.75" customHeight="1">
      <c r="A386" s="4"/>
      <c r="D386" s="4"/>
      <c r="E386" s="4"/>
      <c r="F386" s="4"/>
      <c r="H386" s="4"/>
      <c r="I386" s="4"/>
      <c r="N386" s="4"/>
      <c r="S386" s="4"/>
      <c r="W386" s="4"/>
      <c r="X386" s="4" t="s">
        <v>32</v>
      </c>
      <c r="Y386" s="4"/>
    </row>
    <row r="387" ht="15.75" customHeight="1">
      <c r="A387" s="4"/>
      <c r="D387" s="4"/>
      <c r="E387" s="4"/>
      <c r="F387" s="4"/>
      <c r="H387" s="4"/>
      <c r="I387" s="4"/>
      <c r="N387" s="4"/>
      <c r="S387" s="4"/>
      <c r="W387" s="4"/>
      <c r="X387" s="4" t="s">
        <v>32</v>
      </c>
      <c r="Y387" s="4"/>
    </row>
    <row r="388" ht="15.75" customHeight="1">
      <c r="A388" s="4"/>
      <c r="D388" s="4"/>
      <c r="E388" s="4"/>
      <c r="F388" s="4"/>
      <c r="H388" s="4"/>
      <c r="I388" s="4"/>
      <c r="N388" s="4"/>
      <c r="S388" s="4"/>
      <c r="W388" s="4"/>
      <c r="X388" s="4" t="s">
        <v>32</v>
      </c>
      <c r="Y388" s="4"/>
    </row>
    <row r="389" ht="15.75" customHeight="1">
      <c r="A389" s="4"/>
      <c r="D389" s="4"/>
      <c r="E389" s="4"/>
      <c r="F389" s="4"/>
      <c r="H389" s="4"/>
      <c r="I389" s="4"/>
      <c r="N389" s="4"/>
      <c r="S389" s="4"/>
      <c r="W389" s="4"/>
      <c r="X389" s="4" t="s">
        <v>32</v>
      </c>
      <c r="Y389" s="4"/>
    </row>
    <row r="390" ht="15.75" customHeight="1">
      <c r="A390" s="4"/>
      <c r="D390" s="4"/>
      <c r="E390" s="4"/>
      <c r="F390" s="4"/>
      <c r="H390" s="4"/>
      <c r="I390" s="4"/>
      <c r="N390" s="4"/>
      <c r="S390" s="4"/>
      <c r="W390" s="4"/>
      <c r="X390" s="4" t="s">
        <v>32</v>
      </c>
      <c r="Y390" s="4"/>
    </row>
    <row r="391" ht="15.75" customHeight="1">
      <c r="A391" s="4"/>
      <c r="D391" s="4"/>
      <c r="E391" s="4"/>
      <c r="F391" s="4"/>
      <c r="H391" s="4"/>
      <c r="I391" s="4"/>
      <c r="N391" s="4"/>
      <c r="S391" s="4"/>
      <c r="W391" s="4"/>
      <c r="X391" s="4" t="s">
        <v>32</v>
      </c>
      <c r="Y391" s="4"/>
    </row>
    <row r="392" ht="15.75" customHeight="1">
      <c r="A392" s="4"/>
      <c r="D392" s="4"/>
      <c r="E392" s="4"/>
      <c r="F392" s="4"/>
      <c r="H392" s="4"/>
      <c r="I392" s="4"/>
      <c r="N392" s="4"/>
      <c r="S392" s="4"/>
      <c r="W392" s="4"/>
      <c r="X392" s="4" t="s">
        <v>32</v>
      </c>
      <c r="Y392" s="4"/>
    </row>
    <row r="393" ht="15.75" customHeight="1">
      <c r="A393" s="4"/>
      <c r="D393" s="4"/>
      <c r="E393" s="4"/>
      <c r="F393" s="4"/>
      <c r="H393" s="4"/>
      <c r="I393" s="4"/>
      <c r="N393" s="4"/>
      <c r="S393" s="4"/>
      <c r="W393" s="4"/>
      <c r="X393" s="4" t="s">
        <v>32</v>
      </c>
      <c r="Y393" s="4"/>
    </row>
    <row r="394" ht="15.75" customHeight="1">
      <c r="A394" s="4"/>
      <c r="D394" s="4"/>
      <c r="E394" s="4"/>
      <c r="F394" s="4"/>
      <c r="H394" s="4"/>
      <c r="I394" s="4"/>
      <c r="N394" s="4"/>
      <c r="S394" s="4"/>
      <c r="W394" s="4"/>
      <c r="X394" s="4" t="s">
        <v>32</v>
      </c>
      <c r="Y394" s="4"/>
    </row>
    <row r="395" ht="15.75" customHeight="1">
      <c r="A395" s="4"/>
      <c r="D395" s="4"/>
      <c r="E395" s="4"/>
      <c r="F395" s="4"/>
      <c r="H395" s="4"/>
      <c r="I395" s="4"/>
      <c r="N395" s="4"/>
      <c r="S395" s="4"/>
      <c r="W395" s="4"/>
      <c r="X395" s="4" t="s">
        <v>32</v>
      </c>
      <c r="Y395" s="4"/>
    </row>
    <row r="396" ht="15.75" customHeight="1">
      <c r="A396" s="4"/>
      <c r="D396" s="4"/>
      <c r="E396" s="4"/>
      <c r="F396" s="4"/>
      <c r="H396" s="4"/>
      <c r="I396" s="4"/>
      <c r="N396" s="4"/>
      <c r="S396" s="4"/>
      <c r="W396" s="4"/>
      <c r="X396" s="4" t="s">
        <v>32</v>
      </c>
      <c r="Y396" s="4"/>
    </row>
    <row r="397" ht="15.75" customHeight="1">
      <c r="A397" s="4"/>
      <c r="D397" s="4"/>
      <c r="E397" s="4"/>
      <c r="F397" s="4"/>
      <c r="H397" s="4"/>
      <c r="I397" s="4"/>
      <c r="N397" s="4"/>
      <c r="S397" s="4"/>
      <c r="W397" s="4"/>
      <c r="X397" s="4" t="s">
        <v>32</v>
      </c>
      <c r="Y397" s="4"/>
    </row>
    <row r="398" ht="15.75" customHeight="1">
      <c r="A398" s="4"/>
      <c r="D398" s="4"/>
      <c r="E398" s="4"/>
      <c r="F398" s="4"/>
      <c r="H398" s="4"/>
      <c r="I398" s="4"/>
      <c r="N398" s="4"/>
      <c r="S398" s="4"/>
      <c r="W398" s="4"/>
      <c r="X398" s="4" t="s">
        <v>32</v>
      </c>
      <c r="Y398" s="4"/>
    </row>
    <row r="399" ht="15.75" customHeight="1">
      <c r="A399" s="4"/>
      <c r="D399" s="4"/>
      <c r="E399" s="4"/>
      <c r="F399" s="4"/>
      <c r="H399" s="4"/>
      <c r="I399" s="4"/>
      <c r="N399" s="4"/>
      <c r="S399" s="4"/>
      <c r="W399" s="4"/>
      <c r="X399" s="4" t="s">
        <v>32</v>
      </c>
      <c r="Y399" s="4"/>
    </row>
    <row r="400" ht="15.75" customHeight="1">
      <c r="A400" s="4"/>
      <c r="D400" s="4"/>
      <c r="E400" s="4"/>
      <c r="F400" s="4"/>
      <c r="H400" s="4"/>
      <c r="I400" s="4"/>
      <c r="N400" s="4"/>
      <c r="S400" s="4"/>
      <c r="W400" s="4"/>
      <c r="X400" s="4" t="s">
        <v>32</v>
      </c>
      <c r="Y400" s="4"/>
    </row>
    <row r="401" ht="15.75" customHeight="1">
      <c r="A401" s="4"/>
      <c r="D401" s="4"/>
      <c r="E401" s="4"/>
      <c r="F401" s="4"/>
      <c r="H401" s="4"/>
      <c r="I401" s="4"/>
      <c r="N401" s="4"/>
      <c r="S401" s="4"/>
      <c r="W401" s="4"/>
      <c r="X401" s="4" t="s">
        <v>32</v>
      </c>
      <c r="Y401" s="4"/>
    </row>
    <row r="402" ht="15.75" customHeight="1">
      <c r="A402" s="4"/>
      <c r="D402" s="4"/>
      <c r="E402" s="4"/>
      <c r="F402" s="4"/>
      <c r="H402" s="4"/>
      <c r="I402" s="4"/>
      <c r="N402" s="4"/>
      <c r="S402" s="4"/>
      <c r="W402" s="4"/>
      <c r="X402" s="4" t="s">
        <v>32</v>
      </c>
      <c r="Y402" s="4"/>
    </row>
    <row r="403" ht="15.75" customHeight="1">
      <c r="A403" s="4"/>
      <c r="D403" s="4"/>
      <c r="E403" s="4"/>
      <c r="F403" s="4"/>
      <c r="H403" s="4"/>
      <c r="I403" s="4"/>
      <c r="N403" s="4"/>
      <c r="S403" s="4"/>
      <c r="W403" s="4"/>
      <c r="X403" s="4" t="s">
        <v>32</v>
      </c>
      <c r="Y403" s="4"/>
    </row>
    <row r="404" ht="15.75" customHeight="1">
      <c r="A404" s="4"/>
      <c r="D404" s="4"/>
      <c r="E404" s="4"/>
      <c r="F404" s="4"/>
      <c r="H404" s="4"/>
      <c r="I404" s="4"/>
      <c r="N404" s="4"/>
      <c r="S404" s="4"/>
      <c r="W404" s="4"/>
      <c r="X404" s="4" t="s">
        <v>32</v>
      </c>
      <c r="Y404" s="4"/>
    </row>
    <row r="405" ht="15.75" customHeight="1">
      <c r="A405" s="4"/>
      <c r="D405" s="4"/>
      <c r="E405" s="4"/>
      <c r="F405" s="4"/>
      <c r="H405" s="4"/>
      <c r="I405" s="4"/>
      <c r="N405" s="4"/>
      <c r="S405" s="4"/>
      <c r="W405" s="4"/>
      <c r="X405" s="4" t="s">
        <v>32</v>
      </c>
      <c r="Y405" s="4"/>
    </row>
    <row r="406" ht="15.75" customHeight="1">
      <c r="A406" s="4"/>
      <c r="D406" s="4"/>
      <c r="E406" s="4"/>
      <c r="F406" s="4"/>
      <c r="H406" s="4"/>
      <c r="I406" s="4"/>
      <c r="N406" s="4"/>
      <c r="S406" s="4"/>
      <c r="W406" s="4"/>
      <c r="X406" s="4" t="s">
        <v>32</v>
      </c>
      <c r="Y406" s="4"/>
    </row>
    <row r="407" ht="15.75" customHeight="1">
      <c r="A407" s="4"/>
      <c r="D407" s="4"/>
      <c r="E407" s="4"/>
      <c r="F407" s="4"/>
      <c r="H407" s="4"/>
      <c r="I407" s="4"/>
      <c r="N407" s="4"/>
      <c r="S407" s="4"/>
      <c r="W407" s="4"/>
      <c r="X407" s="4" t="s">
        <v>32</v>
      </c>
      <c r="Y407" s="4"/>
    </row>
    <row r="408" ht="15.75" customHeight="1">
      <c r="A408" s="4"/>
      <c r="D408" s="4"/>
      <c r="E408" s="4"/>
      <c r="F408" s="4"/>
      <c r="H408" s="4"/>
      <c r="I408" s="4"/>
      <c r="N408" s="4"/>
      <c r="S408" s="4"/>
      <c r="W408" s="4"/>
      <c r="X408" s="4" t="s">
        <v>32</v>
      </c>
      <c r="Y408" s="4"/>
    </row>
    <row r="409" ht="15.75" customHeight="1">
      <c r="A409" s="4"/>
      <c r="D409" s="4"/>
      <c r="E409" s="4"/>
      <c r="F409" s="4"/>
      <c r="H409" s="4"/>
      <c r="I409" s="4"/>
      <c r="N409" s="4"/>
      <c r="S409" s="4"/>
      <c r="W409" s="4"/>
      <c r="X409" s="4" t="s">
        <v>32</v>
      </c>
      <c r="Y409" s="4"/>
    </row>
    <row r="410" ht="15.75" customHeight="1">
      <c r="A410" s="4"/>
      <c r="D410" s="4"/>
      <c r="E410" s="4"/>
      <c r="F410" s="4"/>
      <c r="H410" s="4"/>
      <c r="I410" s="4"/>
      <c r="N410" s="4"/>
      <c r="S410" s="4"/>
      <c r="W410" s="4"/>
      <c r="X410" s="4" t="s">
        <v>32</v>
      </c>
      <c r="Y410" s="4"/>
    </row>
    <row r="411" ht="15.75" customHeight="1">
      <c r="A411" s="4"/>
      <c r="D411" s="4"/>
      <c r="E411" s="4"/>
      <c r="F411" s="4"/>
      <c r="H411" s="4"/>
      <c r="I411" s="4"/>
      <c r="N411" s="4"/>
      <c r="S411" s="4"/>
      <c r="W411" s="4"/>
      <c r="X411" s="4" t="s">
        <v>32</v>
      </c>
      <c r="Y411" s="4"/>
    </row>
    <row r="412" ht="15.75" customHeight="1">
      <c r="A412" s="4"/>
      <c r="D412" s="4"/>
      <c r="E412" s="4"/>
      <c r="F412" s="4"/>
      <c r="H412" s="4"/>
      <c r="I412" s="4"/>
      <c r="N412" s="4"/>
      <c r="S412" s="4"/>
      <c r="W412" s="4"/>
      <c r="X412" s="4" t="s">
        <v>32</v>
      </c>
      <c r="Y412" s="4"/>
    </row>
    <row r="413" ht="15.75" customHeight="1">
      <c r="A413" s="4"/>
      <c r="D413" s="4"/>
      <c r="E413" s="4"/>
      <c r="F413" s="4"/>
      <c r="H413" s="4"/>
      <c r="I413" s="4"/>
      <c r="N413" s="4"/>
      <c r="S413" s="4"/>
      <c r="W413" s="4"/>
      <c r="X413" s="4" t="s">
        <v>32</v>
      </c>
      <c r="Y413" s="4"/>
    </row>
    <row r="414" ht="15.75" customHeight="1">
      <c r="A414" s="4"/>
      <c r="D414" s="4"/>
      <c r="E414" s="4"/>
      <c r="F414" s="4"/>
      <c r="H414" s="4"/>
      <c r="I414" s="4"/>
      <c r="N414" s="4"/>
      <c r="S414" s="4"/>
      <c r="W414" s="4"/>
      <c r="X414" s="4" t="s">
        <v>32</v>
      </c>
      <c r="Y414" s="4"/>
    </row>
    <row r="415" ht="15.75" customHeight="1">
      <c r="A415" s="4"/>
      <c r="D415" s="4"/>
      <c r="E415" s="4"/>
      <c r="F415" s="4"/>
      <c r="H415" s="4"/>
      <c r="I415" s="4"/>
      <c r="N415" s="4"/>
      <c r="S415" s="4"/>
      <c r="W415" s="4"/>
      <c r="X415" s="4" t="s">
        <v>32</v>
      </c>
      <c r="Y415" s="4"/>
    </row>
    <row r="416" ht="15.75" customHeight="1">
      <c r="A416" s="4"/>
      <c r="D416" s="4"/>
      <c r="E416" s="4"/>
      <c r="F416" s="4"/>
      <c r="H416" s="4"/>
      <c r="I416" s="4"/>
      <c r="N416" s="4"/>
      <c r="S416" s="4"/>
      <c r="W416" s="4"/>
      <c r="X416" s="4" t="s">
        <v>32</v>
      </c>
      <c r="Y416" s="4"/>
    </row>
    <row r="417" ht="15.75" customHeight="1">
      <c r="A417" s="4"/>
      <c r="D417" s="4"/>
      <c r="E417" s="4"/>
      <c r="F417" s="4"/>
      <c r="H417" s="4"/>
      <c r="I417" s="4"/>
      <c r="N417" s="4"/>
      <c r="S417" s="4"/>
      <c r="W417" s="4"/>
      <c r="X417" s="4" t="s">
        <v>32</v>
      </c>
      <c r="Y417" s="4"/>
    </row>
    <row r="418" ht="15.75" customHeight="1">
      <c r="A418" s="4"/>
      <c r="D418" s="4"/>
      <c r="E418" s="4"/>
      <c r="F418" s="4"/>
      <c r="H418" s="4"/>
      <c r="I418" s="4"/>
      <c r="N418" s="4"/>
      <c r="S418" s="4"/>
      <c r="W418" s="4"/>
      <c r="X418" s="4" t="s">
        <v>32</v>
      </c>
      <c r="Y418" s="4"/>
    </row>
    <row r="419" ht="15.75" customHeight="1">
      <c r="A419" s="4"/>
      <c r="D419" s="4"/>
      <c r="E419" s="4"/>
      <c r="F419" s="4"/>
      <c r="H419" s="4"/>
      <c r="I419" s="4"/>
      <c r="N419" s="4"/>
      <c r="S419" s="4"/>
      <c r="W419" s="4"/>
      <c r="X419" s="4" t="s">
        <v>32</v>
      </c>
      <c r="Y419" s="4"/>
    </row>
    <row r="420" ht="15.75" customHeight="1">
      <c r="A420" s="4"/>
      <c r="D420" s="4"/>
      <c r="E420" s="4"/>
      <c r="F420" s="4"/>
      <c r="H420" s="4"/>
      <c r="I420" s="4"/>
      <c r="N420" s="4"/>
      <c r="S420" s="4"/>
      <c r="W420" s="4"/>
      <c r="X420" s="4" t="s">
        <v>32</v>
      </c>
      <c r="Y420" s="4"/>
    </row>
    <row r="421" ht="15.75" customHeight="1">
      <c r="A421" s="4"/>
      <c r="D421" s="4"/>
      <c r="E421" s="4"/>
      <c r="F421" s="4"/>
      <c r="H421" s="4"/>
      <c r="I421" s="4"/>
      <c r="N421" s="4"/>
      <c r="S421" s="4"/>
      <c r="W421" s="4"/>
      <c r="X421" s="4" t="s">
        <v>32</v>
      </c>
      <c r="Y421" s="4"/>
    </row>
    <row r="422" ht="15.75" customHeight="1">
      <c r="A422" s="4"/>
      <c r="D422" s="4"/>
      <c r="E422" s="4"/>
      <c r="F422" s="4"/>
      <c r="H422" s="4"/>
      <c r="I422" s="4"/>
      <c r="N422" s="4"/>
      <c r="S422" s="4"/>
      <c r="W422" s="4"/>
      <c r="X422" s="4" t="s">
        <v>32</v>
      </c>
      <c r="Y422" s="4"/>
    </row>
    <row r="423" ht="15.75" customHeight="1">
      <c r="A423" s="4"/>
      <c r="D423" s="4"/>
      <c r="E423" s="4"/>
      <c r="F423" s="4"/>
      <c r="H423" s="4"/>
      <c r="I423" s="4"/>
      <c r="N423" s="4"/>
      <c r="S423" s="4"/>
      <c r="W423" s="4"/>
      <c r="X423" s="4" t="s">
        <v>32</v>
      </c>
      <c r="Y423" s="4"/>
    </row>
    <row r="424" ht="15.75" customHeight="1">
      <c r="A424" s="4"/>
      <c r="D424" s="4"/>
      <c r="E424" s="4"/>
      <c r="F424" s="4"/>
      <c r="H424" s="4"/>
      <c r="I424" s="4"/>
      <c r="N424" s="4"/>
      <c r="S424" s="4"/>
      <c r="W424" s="4"/>
      <c r="X424" s="4" t="s">
        <v>32</v>
      </c>
      <c r="Y424" s="4"/>
    </row>
    <row r="425" ht="15.75" customHeight="1">
      <c r="A425" s="4"/>
      <c r="D425" s="4"/>
      <c r="E425" s="4"/>
      <c r="F425" s="4"/>
      <c r="H425" s="4"/>
      <c r="I425" s="4"/>
      <c r="N425" s="4"/>
      <c r="S425" s="4"/>
      <c r="W425" s="4"/>
      <c r="X425" s="4" t="s">
        <v>32</v>
      </c>
      <c r="Y425" s="4"/>
    </row>
    <row r="426" ht="15.75" customHeight="1">
      <c r="A426" s="4"/>
      <c r="D426" s="4"/>
      <c r="E426" s="4"/>
      <c r="F426" s="4"/>
      <c r="H426" s="4"/>
      <c r="I426" s="4"/>
      <c r="N426" s="4"/>
      <c r="S426" s="4"/>
      <c r="W426" s="4"/>
      <c r="X426" s="4" t="s">
        <v>32</v>
      </c>
      <c r="Y426" s="4"/>
    </row>
    <row r="427" ht="15.75" customHeight="1">
      <c r="A427" s="4"/>
      <c r="D427" s="4"/>
      <c r="E427" s="4"/>
      <c r="F427" s="4"/>
      <c r="H427" s="4"/>
      <c r="I427" s="4"/>
      <c r="N427" s="4"/>
      <c r="S427" s="4"/>
      <c r="W427" s="4"/>
      <c r="X427" s="4" t="s">
        <v>32</v>
      </c>
      <c r="Y427" s="4"/>
    </row>
    <row r="428" ht="15.75" customHeight="1">
      <c r="A428" s="4"/>
      <c r="D428" s="4"/>
      <c r="E428" s="4"/>
      <c r="F428" s="4"/>
      <c r="H428" s="4"/>
      <c r="I428" s="4"/>
      <c r="N428" s="4"/>
      <c r="S428" s="4"/>
      <c r="W428" s="4"/>
      <c r="X428" s="4" t="s">
        <v>32</v>
      </c>
      <c r="Y428" s="4"/>
    </row>
    <row r="429" ht="15.75" customHeight="1">
      <c r="A429" s="4"/>
      <c r="D429" s="4"/>
      <c r="E429" s="4"/>
      <c r="F429" s="4"/>
      <c r="H429" s="4"/>
      <c r="I429" s="4"/>
      <c r="N429" s="4"/>
      <c r="S429" s="4"/>
      <c r="W429" s="4"/>
      <c r="X429" s="4" t="s">
        <v>32</v>
      </c>
      <c r="Y429" s="4"/>
    </row>
    <row r="430" ht="15.75" customHeight="1">
      <c r="A430" s="4"/>
      <c r="D430" s="4"/>
      <c r="E430" s="4"/>
      <c r="F430" s="4"/>
      <c r="H430" s="4"/>
      <c r="I430" s="4"/>
      <c r="N430" s="4"/>
      <c r="S430" s="4"/>
      <c r="W430" s="4"/>
      <c r="X430" s="4" t="s">
        <v>32</v>
      </c>
      <c r="Y430" s="4"/>
    </row>
    <row r="431" ht="15.75" customHeight="1">
      <c r="A431" s="4"/>
      <c r="D431" s="4"/>
      <c r="E431" s="4"/>
      <c r="F431" s="4"/>
      <c r="H431" s="4"/>
      <c r="I431" s="4"/>
      <c r="N431" s="4"/>
      <c r="S431" s="4"/>
      <c r="W431" s="4"/>
      <c r="X431" s="4" t="s">
        <v>32</v>
      </c>
      <c r="Y431" s="4"/>
    </row>
    <row r="432" ht="15.75" customHeight="1">
      <c r="A432" s="4"/>
      <c r="D432" s="4"/>
      <c r="E432" s="4"/>
      <c r="F432" s="4"/>
      <c r="H432" s="4"/>
      <c r="I432" s="4"/>
      <c r="N432" s="4"/>
      <c r="S432" s="4"/>
      <c r="W432" s="4"/>
      <c r="X432" s="4" t="s">
        <v>32</v>
      </c>
      <c r="Y432" s="4"/>
    </row>
    <row r="433" ht="15.75" customHeight="1">
      <c r="A433" s="4"/>
      <c r="D433" s="4"/>
      <c r="E433" s="4"/>
      <c r="F433" s="4"/>
      <c r="H433" s="4"/>
      <c r="I433" s="4"/>
      <c r="N433" s="4"/>
      <c r="S433" s="4"/>
      <c r="W433" s="4"/>
      <c r="X433" s="4" t="s">
        <v>32</v>
      </c>
      <c r="Y433" s="4"/>
    </row>
    <row r="434" ht="15.75" customHeight="1">
      <c r="A434" s="4"/>
      <c r="D434" s="4"/>
      <c r="E434" s="4"/>
      <c r="F434" s="4"/>
      <c r="H434" s="4"/>
      <c r="I434" s="4"/>
      <c r="N434" s="4"/>
      <c r="S434" s="4"/>
      <c r="W434" s="4"/>
      <c r="X434" s="4" t="s">
        <v>32</v>
      </c>
      <c r="Y434" s="4"/>
    </row>
    <row r="435" ht="15.75" customHeight="1">
      <c r="A435" s="4"/>
      <c r="D435" s="4"/>
      <c r="E435" s="4"/>
      <c r="F435" s="4"/>
      <c r="H435" s="4"/>
      <c r="I435" s="4"/>
      <c r="N435" s="4"/>
      <c r="S435" s="4"/>
      <c r="W435" s="4"/>
      <c r="X435" s="4" t="s">
        <v>32</v>
      </c>
      <c r="Y435" s="4"/>
    </row>
    <row r="436" ht="15.75" customHeight="1">
      <c r="A436" s="4"/>
      <c r="D436" s="4"/>
      <c r="E436" s="4"/>
      <c r="F436" s="4"/>
      <c r="H436" s="4"/>
      <c r="I436" s="4"/>
      <c r="N436" s="4"/>
      <c r="S436" s="4"/>
      <c r="W436" s="4"/>
      <c r="X436" s="4" t="s">
        <v>32</v>
      </c>
      <c r="Y436" s="4"/>
    </row>
    <row r="437" ht="15.75" customHeight="1">
      <c r="A437" s="4"/>
      <c r="D437" s="4"/>
      <c r="E437" s="4"/>
      <c r="F437" s="4"/>
      <c r="H437" s="4"/>
      <c r="I437" s="4"/>
      <c r="N437" s="4"/>
      <c r="S437" s="4"/>
      <c r="W437" s="4"/>
      <c r="X437" s="4" t="s">
        <v>32</v>
      </c>
      <c r="Y437" s="4"/>
    </row>
    <row r="438" ht="15.75" customHeight="1">
      <c r="A438" s="4"/>
      <c r="D438" s="4"/>
      <c r="E438" s="4"/>
      <c r="F438" s="4"/>
      <c r="H438" s="4"/>
      <c r="I438" s="4"/>
      <c r="N438" s="4"/>
      <c r="S438" s="4"/>
      <c r="W438" s="4"/>
      <c r="X438" s="4" t="s">
        <v>32</v>
      </c>
      <c r="Y438" s="4"/>
    </row>
    <row r="439" ht="15.75" customHeight="1">
      <c r="A439" s="4"/>
      <c r="D439" s="4"/>
      <c r="E439" s="4"/>
      <c r="F439" s="4"/>
      <c r="H439" s="4"/>
      <c r="I439" s="4"/>
      <c r="N439" s="4"/>
      <c r="S439" s="4"/>
      <c r="W439" s="4"/>
      <c r="X439" s="4" t="s">
        <v>32</v>
      </c>
      <c r="Y439" s="4"/>
    </row>
    <row r="440" ht="15.75" customHeight="1">
      <c r="A440" s="4"/>
      <c r="D440" s="4"/>
      <c r="E440" s="4"/>
      <c r="F440" s="4"/>
      <c r="H440" s="4"/>
      <c r="I440" s="4"/>
      <c r="N440" s="4"/>
      <c r="S440" s="4"/>
      <c r="W440" s="4"/>
      <c r="X440" s="4" t="s">
        <v>32</v>
      </c>
      <c r="Y440" s="4"/>
    </row>
    <row r="441" ht="15.75" customHeight="1">
      <c r="A441" s="4"/>
      <c r="D441" s="4"/>
      <c r="E441" s="4"/>
      <c r="F441" s="4"/>
      <c r="H441" s="4"/>
      <c r="I441" s="4"/>
      <c r="N441" s="4"/>
      <c r="S441" s="4"/>
      <c r="W441" s="4"/>
      <c r="X441" s="4" t="s">
        <v>32</v>
      </c>
      <c r="Y441" s="4"/>
    </row>
    <row r="442" ht="15.75" customHeight="1">
      <c r="A442" s="4"/>
      <c r="D442" s="4"/>
      <c r="E442" s="4"/>
      <c r="F442" s="4"/>
      <c r="H442" s="4"/>
      <c r="I442" s="4"/>
      <c r="N442" s="4"/>
      <c r="S442" s="4"/>
      <c r="W442" s="4"/>
      <c r="X442" s="4" t="s">
        <v>32</v>
      </c>
      <c r="Y442" s="4"/>
    </row>
    <row r="443" ht="15.75" customHeight="1">
      <c r="A443" s="4"/>
      <c r="D443" s="4"/>
      <c r="E443" s="4"/>
      <c r="F443" s="4"/>
      <c r="H443" s="4"/>
      <c r="I443" s="4"/>
      <c r="N443" s="4"/>
      <c r="S443" s="4"/>
      <c r="W443" s="4"/>
      <c r="X443" s="4" t="s">
        <v>32</v>
      </c>
      <c r="Y443" s="4"/>
    </row>
    <row r="444" ht="15.75" customHeight="1">
      <c r="A444" s="4"/>
      <c r="D444" s="4"/>
      <c r="E444" s="4"/>
      <c r="F444" s="4"/>
      <c r="H444" s="4"/>
      <c r="I444" s="4"/>
      <c r="N444" s="4"/>
      <c r="S444" s="4"/>
      <c r="W444" s="4"/>
      <c r="X444" s="4" t="s">
        <v>32</v>
      </c>
      <c r="Y444" s="4"/>
    </row>
    <row r="445" ht="15.75" customHeight="1">
      <c r="A445" s="4"/>
      <c r="D445" s="4"/>
      <c r="E445" s="4"/>
      <c r="F445" s="4"/>
      <c r="H445" s="4"/>
      <c r="I445" s="4"/>
      <c r="N445" s="4"/>
      <c r="S445" s="4"/>
      <c r="W445" s="4"/>
      <c r="X445" s="4" t="s">
        <v>32</v>
      </c>
      <c r="Y445" s="4"/>
    </row>
    <row r="446" ht="15.75" customHeight="1">
      <c r="A446" s="4"/>
      <c r="D446" s="4"/>
      <c r="E446" s="4"/>
      <c r="F446" s="4"/>
      <c r="H446" s="4"/>
      <c r="I446" s="4"/>
      <c r="N446" s="4"/>
      <c r="S446" s="4"/>
      <c r="W446" s="4"/>
      <c r="X446" s="4" t="s">
        <v>32</v>
      </c>
      <c r="Y446" s="4"/>
    </row>
    <row r="447" ht="15.75" customHeight="1">
      <c r="A447" s="4"/>
      <c r="D447" s="4"/>
      <c r="E447" s="4"/>
      <c r="F447" s="4"/>
      <c r="H447" s="4"/>
      <c r="I447" s="4"/>
      <c r="N447" s="4"/>
      <c r="S447" s="4"/>
      <c r="W447" s="4"/>
      <c r="X447" s="4" t="s">
        <v>32</v>
      </c>
      <c r="Y447" s="4"/>
    </row>
    <row r="448" ht="15.75" customHeight="1">
      <c r="A448" s="4"/>
      <c r="D448" s="4"/>
      <c r="E448" s="4"/>
      <c r="F448" s="4"/>
      <c r="H448" s="4"/>
      <c r="I448" s="4"/>
      <c r="N448" s="4"/>
      <c r="S448" s="4"/>
      <c r="W448" s="4"/>
      <c r="X448" s="4" t="s">
        <v>32</v>
      </c>
      <c r="Y448" s="4"/>
    </row>
    <row r="449" ht="15.75" customHeight="1">
      <c r="A449" s="4"/>
      <c r="D449" s="4"/>
      <c r="E449" s="4"/>
      <c r="F449" s="4"/>
      <c r="H449" s="4"/>
      <c r="I449" s="4"/>
      <c r="N449" s="4"/>
      <c r="S449" s="4"/>
      <c r="W449" s="4"/>
      <c r="X449" s="4" t="s">
        <v>32</v>
      </c>
      <c r="Y449" s="4"/>
    </row>
    <row r="450" ht="15.75" customHeight="1">
      <c r="A450" s="4"/>
      <c r="D450" s="4"/>
      <c r="E450" s="4"/>
      <c r="F450" s="4"/>
      <c r="H450" s="4"/>
      <c r="I450" s="4"/>
      <c r="N450" s="4"/>
      <c r="S450" s="4"/>
      <c r="W450" s="4"/>
      <c r="X450" s="4" t="s">
        <v>32</v>
      </c>
      <c r="Y450" s="4"/>
    </row>
    <row r="451" ht="15.75" customHeight="1">
      <c r="A451" s="4"/>
      <c r="D451" s="4"/>
      <c r="E451" s="4"/>
      <c r="F451" s="4"/>
      <c r="H451" s="4"/>
      <c r="I451" s="4"/>
      <c r="N451" s="4"/>
      <c r="S451" s="4"/>
      <c r="W451" s="4"/>
      <c r="X451" s="4" t="s">
        <v>32</v>
      </c>
      <c r="Y451" s="4"/>
    </row>
    <row r="452" ht="15.75" customHeight="1">
      <c r="A452" s="4"/>
      <c r="D452" s="4"/>
      <c r="E452" s="4"/>
      <c r="F452" s="4"/>
      <c r="H452" s="4"/>
      <c r="I452" s="4"/>
      <c r="N452" s="4"/>
      <c r="S452" s="4"/>
      <c r="W452" s="4"/>
      <c r="X452" s="4" t="s">
        <v>32</v>
      </c>
      <c r="Y452" s="4"/>
    </row>
    <row r="453" ht="15.75" customHeight="1">
      <c r="A453" s="4"/>
      <c r="D453" s="4"/>
      <c r="E453" s="4"/>
      <c r="F453" s="4"/>
      <c r="H453" s="4"/>
      <c r="I453" s="4"/>
      <c r="N453" s="4"/>
      <c r="S453" s="4"/>
      <c r="W453" s="4"/>
      <c r="X453" s="4" t="s">
        <v>32</v>
      </c>
      <c r="Y453" s="4"/>
    </row>
    <row r="454" ht="15.75" customHeight="1">
      <c r="A454" s="4"/>
      <c r="D454" s="4"/>
      <c r="E454" s="4"/>
      <c r="F454" s="4"/>
      <c r="H454" s="4"/>
      <c r="I454" s="4"/>
      <c r="N454" s="4"/>
      <c r="S454" s="4"/>
      <c r="W454" s="4"/>
      <c r="X454" s="4" t="s">
        <v>32</v>
      </c>
      <c r="Y454" s="4"/>
    </row>
    <row r="455" ht="15.75" customHeight="1">
      <c r="A455" s="4"/>
      <c r="D455" s="4"/>
      <c r="E455" s="4"/>
      <c r="F455" s="4"/>
      <c r="H455" s="4"/>
      <c r="I455" s="4"/>
      <c r="N455" s="4"/>
      <c r="S455" s="4"/>
      <c r="W455" s="4"/>
      <c r="X455" s="4" t="s">
        <v>32</v>
      </c>
      <c r="Y455" s="4"/>
    </row>
    <row r="456" ht="15.75" customHeight="1">
      <c r="A456" s="4"/>
      <c r="D456" s="4"/>
      <c r="E456" s="4"/>
      <c r="F456" s="4"/>
      <c r="H456" s="4"/>
      <c r="I456" s="4"/>
      <c r="N456" s="4"/>
      <c r="S456" s="4"/>
      <c r="W456" s="4"/>
      <c r="X456" s="4" t="s">
        <v>32</v>
      </c>
      <c r="Y456" s="4"/>
    </row>
    <row r="457" ht="15.75" customHeight="1">
      <c r="A457" s="4"/>
      <c r="D457" s="4"/>
      <c r="E457" s="4"/>
      <c r="F457" s="4"/>
      <c r="H457" s="4"/>
      <c r="I457" s="4"/>
      <c r="N457" s="4"/>
      <c r="S457" s="4"/>
      <c r="W457" s="4"/>
      <c r="X457" s="4" t="s">
        <v>32</v>
      </c>
      <c r="Y457" s="4"/>
    </row>
    <row r="458" ht="15.75" customHeight="1">
      <c r="A458" s="4"/>
      <c r="D458" s="4"/>
      <c r="E458" s="4"/>
      <c r="F458" s="4"/>
      <c r="H458" s="4"/>
      <c r="I458" s="4"/>
      <c r="N458" s="4"/>
      <c r="S458" s="4"/>
      <c r="W458" s="4"/>
      <c r="X458" s="4" t="s">
        <v>32</v>
      </c>
      <c r="Y458" s="4"/>
    </row>
    <row r="459" ht="15.75" customHeight="1">
      <c r="A459" s="4"/>
      <c r="D459" s="4"/>
      <c r="E459" s="4"/>
      <c r="F459" s="4"/>
      <c r="H459" s="4"/>
      <c r="I459" s="4"/>
      <c r="N459" s="4"/>
      <c r="S459" s="4"/>
      <c r="W459" s="4"/>
      <c r="X459" s="4" t="s">
        <v>32</v>
      </c>
      <c r="Y459" s="4"/>
    </row>
    <row r="460" ht="15.75" customHeight="1">
      <c r="A460" s="4"/>
      <c r="D460" s="4"/>
      <c r="E460" s="4"/>
      <c r="F460" s="4"/>
      <c r="H460" s="4"/>
      <c r="I460" s="4"/>
      <c r="N460" s="4"/>
      <c r="S460" s="4"/>
      <c r="W460" s="4"/>
      <c r="X460" s="4" t="s">
        <v>32</v>
      </c>
      <c r="Y460" s="4"/>
    </row>
    <row r="461" ht="15.75" customHeight="1">
      <c r="A461" s="4"/>
      <c r="D461" s="4"/>
      <c r="E461" s="4"/>
      <c r="F461" s="4"/>
      <c r="H461" s="4"/>
      <c r="I461" s="4"/>
      <c r="N461" s="4"/>
      <c r="S461" s="4"/>
      <c r="W461" s="4"/>
      <c r="X461" s="4" t="s">
        <v>32</v>
      </c>
      <c r="Y461" s="4"/>
    </row>
    <row r="462" ht="15.75" customHeight="1">
      <c r="A462" s="4"/>
      <c r="D462" s="4"/>
      <c r="E462" s="4"/>
      <c r="F462" s="4"/>
      <c r="H462" s="4"/>
      <c r="I462" s="4"/>
      <c r="N462" s="4"/>
      <c r="S462" s="4"/>
      <c r="W462" s="4"/>
      <c r="X462" s="4" t="s">
        <v>32</v>
      </c>
      <c r="Y462" s="4"/>
    </row>
    <row r="463" ht="15.75" customHeight="1">
      <c r="A463" s="4"/>
      <c r="D463" s="4"/>
      <c r="E463" s="4"/>
      <c r="F463" s="4"/>
      <c r="H463" s="4"/>
      <c r="I463" s="4"/>
      <c r="N463" s="4"/>
      <c r="S463" s="4"/>
      <c r="W463" s="4"/>
      <c r="X463" s="4" t="s">
        <v>32</v>
      </c>
      <c r="Y463" s="4"/>
    </row>
    <row r="464" ht="15.75" customHeight="1">
      <c r="A464" s="4"/>
      <c r="D464" s="4"/>
      <c r="E464" s="4"/>
      <c r="F464" s="4"/>
      <c r="H464" s="4"/>
      <c r="I464" s="4"/>
      <c r="N464" s="4"/>
      <c r="S464" s="4"/>
      <c r="W464" s="4"/>
      <c r="X464" s="4" t="s">
        <v>32</v>
      </c>
      <c r="Y464" s="4"/>
    </row>
    <row r="465" ht="15.75" customHeight="1">
      <c r="A465" s="4"/>
      <c r="D465" s="4"/>
      <c r="E465" s="4"/>
      <c r="F465" s="4"/>
      <c r="H465" s="4"/>
      <c r="I465" s="4"/>
      <c r="N465" s="4"/>
      <c r="S465" s="4"/>
      <c r="W465" s="4"/>
      <c r="X465" s="4" t="s">
        <v>32</v>
      </c>
      <c r="Y465" s="4"/>
    </row>
    <row r="466" ht="15.75" customHeight="1">
      <c r="A466" s="4"/>
      <c r="D466" s="4"/>
      <c r="E466" s="4"/>
      <c r="F466" s="4"/>
      <c r="H466" s="4"/>
      <c r="I466" s="4"/>
      <c r="N466" s="4"/>
      <c r="S466" s="4"/>
      <c r="W466" s="4"/>
      <c r="X466" s="4" t="s">
        <v>32</v>
      </c>
      <c r="Y466" s="4"/>
    </row>
    <row r="467" ht="15.75" customHeight="1">
      <c r="A467" s="4"/>
      <c r="D467" s="4"/>
      <c r="E467" s="4"/>
      <c r="F467" s="4"/>
      <c r="H467" s="4"/>
      <c r="I467" s="4"/>
      <c r="N467" s="4"/>
      <c r="S467" s="4"/>
      <c r="W467" s="4"/>
      <c r="X467" s="4" t="s">
        <v>32</v>
      </c>
      <c r="Y467" s="4"/>
    </row>
    <row r="468" ht="15.75" customHeight="1">
      <c r="A468" s="4"/>
      <c r="D468" s="4"/>
      <c r="E468" s="4"/>
      <c r="F468" s="4"/>
      <c r="H468" s="4"/>
      <c r="I468" s="4"/>
      <c r="N468" s="4"/>
      <c r="S468" s="4"/>
      <c r="W468" s="4"/>
      <c r="X468" s="4" t="s">
        <v>32</v>
      </c>
      <c r="Y468" s="4"/>
    </row>
    <row r="469" ht="15.75" customHeight="1">
      <c r="A469" s="4"/>
      <c r="D469" s="4"/>
      <c r="E469" s="4"/>
      <c r="F469" s="4"/>
      <c r="H469" s="4"/>
      <c r="I469" s="4"/>
      <c r="N469" s="4"/>
      <c r="S469" s="4"/>
      <c r="W469" s="4"/>
      <c r="X469" s="4" t="s">
        <v>32</v>
      </c>
      <c r="Y469" s="4"/>
    </row>
    <row r="470" ht="15.75" customHeight="1">
      <c r="A470" s="4"/>
      <c r="D470" s="4"/>
      <c r="E470" s="4"/>
      <c r="F470" s="4"/>
      <c r="H470" s="4"/>
      <c r="I470" s="4"/>
      <c r="N470" s="4"/>
      <c r="S470" s="4"/>
      <c r="W470" s="4"/>
      <c r="X470" s="4" t="s">
        <v>32</v>
      </c>
      <c r="Y470" s="4"/>
    </row>
    <row r="471" ht="15.75" customHeight="1">
      <c r="A471" s="4"/>
      <c r="D471" s="4"/>
      <c r="E471" s="4"/>
      <c r="F471" s="4"/>
      <c r="H471" s="4"/>
      <c r="I471" s="4"/>
      <c r="N471" s="4"/>
      <c r="S471" s="4"/>
      <c r="W471" s="4"/>
      <c r="X471" s="4" t="s">
        <v>32</v>
      </c>
      <c r="Y471" s="4"/>
    </row>
    <row r="472" ht="15.75" customHeight="1">
      <c r="A472" s="4"/>
      <c r="D472" s="4"/>
      <c r="E472" s="4"/>
      <c r="F472" s="4"/>
      <c r="H472" s="4"/>
      <c r="I472" s="4"/>
      <c r="N472" s="4"/>
      <c r="S472" s="4"/>
      <c r="W472" s="4"/>
      <c r="X472" s="4" t="s">
        <v>32</v>
      </c>
      <c r="Y472" s="4"/>
    </row>
    <row r="473" ht="15.75" customHeight="1">
      <c r="A473" s="4"/>
      <c r="D473" s="4"/>
      <c r="E473" s="4"/>
      <c r="F473" s="4"/>
      <c r="H473" s="4"/>
      <c r="I473" s="4"/>
      <c r="N473" s="4"/>
      <c r="S473" s="4"/>
      <c r="W473" s="4"/>
      <c r="X473" s="4" t="s">
        <v>32</v>
      </c>
      <c r="Y473" s="4"/>
    </row>
    <row r="474" ht="15.75" customHeight="1">
      <c r="A474" s="4"/>
      <c r="D474" s="4"/>
      <c r="E474" s="4"/>
      <c r="F474" s="4"/>
      <c r="H474" s="4"/>
      <c r="I474" s="4"/>
      <c r="N474" s="4"/>
      <c r="S474" s="4"/>
      <c r="W474" s="4"/>
      <c r="X474" s="4" t="s">
        <v>32</v>
      </c>
      <c r="Y474" s="4"/>
    </row>
    <row r="475" ht="15.75" customHeight="1">
      <c r="A475" s="4"/>
      <c r="D475" s="4"/>
      <c r="E475" s="4"/>
      <c r="F475" s="4"/>
      <c r="H475" s="4"/>
      <c r="I475" s="4"/>
      <c r="N475" s="4"/>
      <c r="S475" s="4"/>
      <c r="W475" s="4"/>
      <c r="X475" s="4" t="s">
        <v>32</v>
      </c>
      <c r="Y475" s="4"/>
    </row>
    <row r="476" ht="15.75" customHeight="1">
      <c r="A476" s="4"/>
      <c r="D476" s="4"/>
      <c r="E476" s="4"/>
      <c r="F476" s="4"/>
      <c r="H476" s="4"/>
      <c r="I476" s="4"/>
      <c r="N476" s="4"/>
      <c r="S476" s="4"/>
      <c r="W476" s="4"/>
      <c r="X476" s="4" t="s">
        <v>32</v>
      </c>
      <c r="Y476" s="4"/>
    </row>
    <row r="477" ht="15.75" customHeight="1">
      <c r="A477" s="4"/>
      <c r="D477" s="4"/>
      <c r="E477" s="4"/>
      <c r="F477" s="4"/>
      <c r="H477" s="4"/>
      <c r="I477" s="4"/>
      <c r="N477" s="4"/>
      <c r="S477" s="4"/>
      <c r="W477" s="4"/>
      <c r="X477" s="4" t="s">
        <v>32</v>
      </c>
      <c r="Y477" s="4"/>
    </row>
    <row r="478" ht="15.75" customHeight="1">
      <c r="A478" s="4"/>
      <c r="D478" s="4"/>
      <c r="E478" s="4"/>
      <c r="F478" s="4"/>
      <c r="H478" s="4"/>
      <c r="I478" s="4"/>
      <c r="N478" s="4"/>
      <c r="S478" s="4"/>
      <c r="W478" s="4"/>
      <c r="X478" s="4" t="s">
        <v>32</v>
      </c>
      <c r="Y478" s="4"/>
    </row>
    <row r="479" ht="15.75" customHeight="1">
      <c r="A479" s="4"/>
      <c r="D479" s="4"/>
      <c r="E479" s="4"/>
      <c r="F479" s="4"/>
      <c r="H479" s="4"/>
      <c r="I479" s="4"/>
      <c r="N479" s="4"/>
      <c r="S479" s="4"/>
      <c r="W479" s="4"/>
      <c r="X479" s="4" t="s">
        <v>32</v>
      </c>
      <c r="Y479" s="4"/>
    </row>
    <row r="480" ht="15.75" customHeight="1">
      <c r="A480" s="4"/>
      <c r="D480" s="4"/>
      <c r="E480" s="4"/>
      <c r="F480" s="4"/>
      <c r="H480" s="4"/>
      <c r="I480" s="4"/>
      <c r="N480" s="4"/>
      <c r="S480" s="4"/>
      <c r="W480" s="4"/>
      <c r="X480" s="4" t="s">
        <v>32</v>
      </c>
      <c r="Y480" s="4"/>
    </row>
    <row r="481" ht="15.75" customHeight="1">
      <c r="A481" s="4"/>
      <c r="D481" s="4"/>
      <c r="E481" s="4"/>
      <c r="F481" s="4"/>
      <c r="H481" s="4"/>
      <c r="I481" s="4"/>
      <c r="N481" s="4"/>
      <c r="S481" s="4"/>
      <c r="W481" s="4"/>
      <c r="X481" s="4" t="s">
        <v>32</v>
      </c>
      <c r="Y481" s="4"/>
    </row>
    <row r="482" ht="15.75" customHeight="1">
      <c r="A482" s="4"/>
      <c r="D482" s="4"/>
      <c r="E482" s="4"/>
      <c r="F482" s="4"/>
      <c r="H482" s="4"/>
      <c r="I482" s="4"/>
      <c r="N482" s="4"/>
      <c r="S482" s="4"/>
      <c r="W482" s="4"/>
      <c r="X482" s="4" t="s">
        <v>32</v>
      </c>
      <c r="Y482" s="4"/>
    </row>
    <row r="483" ht="15.75" customHeight="1">
      <c r="A483" s="4"/>
      <c r="D483" s="4"/>
      <c r="E483" s="4"/>
      <c r="F483" s="4"/>
      <c r="H483" s="4"/>
      <c r="I483" s="4"/>
      <c r="N483" s="4"/>
      <c r="S483" s="4"/>
      <c r="W483" s="4"/>
      <c r="X483" s="4" t="s">
        <v>32</v>
      </c>
      <c r="Y483" s="4"/>
    </row>
    <row r="484" ht="15.75" customHeight="1">
      <c r="A484" s="4"/>
      <c r="D484" s="4"/>
      <c r="E484" s="4"/>
      <c r="F484" s="4"/>
      <c r="H484" s="4"/>
      <c r="I484" s="4"/>
      <c r="N484" s="4"/>
      <c r="S484" s="4"/>
      <c r="W484" s="4"/>
      <c r="X484" s="4" t="s">
        <v>32</v>
      </c>
      <c r="Y484" s="4"/>
    </row>
    <row r="485" ht="15.75" customHeight="1">
      <c r="A485" s="4"/>
      <c r="D485" s="4"/>
      <c r="E485" s="4"/>
      <c r="F485" s="4"/>
      <c r="H485" s="4"/>
      <c r="I485" s="4"/>
      <c r="N485" s="4"/>
      <c r="S485" s="4"/>
      <c r="W485" s="4"/>
      <c r="X485" s="4" t="s">
        <v>32</v>
      </c>
      <c r="Y485" s="4"/>
    </row>
    <row r="486" ht="15.75" customHeight="1">
      <c r="A486" s="4"/>
      <c r="D486" s="4"/>
      <c r="E486" s="4"/>
      <c r="F486" s="4"/>
      <c r="H486" s="4"/>
      <c r="I486" s="4"/>
      <c r="N486" s="4"/>
      <c r="S486" s="4"/>
      <c r="W486" s="4"/>
      <c r="X486" s="4" t="s">
        <v>32</v>
      </c>
      <c r="Y486" s="4"/>
    </row>
    <row r="487" ht="15.75" customHeight="1">
      <c r="A487" s="4"/>
      <c r="D487" s="4"/>
      <c r="E487" s="4"/>
      <c r="F487" s="4"/>
      <c r="H487" s="4"/>
      <c r="I487" s="4"/>
      <c r="N487" s="4"/>
      <c r="S487" s="4"/>
      <c r="W487" s="4"/>
      <c r="X487" s="4" t="s">
        <v>32</v>
      </c>
      <c r="Y487" s="4"/>
    </row>
    <row r="488" ht="15.75" customHeight="1">
      <c r="A488" s="4"/>
      <c r="D488" s="4"/>
      <c r="E488" s="4"/>
      <c r="F488" s="4"/>
      <c r="H488" s="4"/>
      <c r="I488" s="4"/>
      <c r="N488" s="4"/>
      <c r="S488" s="4"/>
      <c r="W488" s="4"/>
      <c r="X488" s="4" t="s">
        <v>32</v>
      </c>
      <c r="Y488" s="4"/>
    </row>
    <row r="489" ht="15.75" customHeight="1">
      <c r="A489" s="4"/>
      <c r="D489" s="4"/>
      <c r="E489" s="4"/>
      <c r="F489" s="4"/>
      <c r="H489" s="4"/>
      <c r="I489" s="4"/>
      <c r="N489" s="4"/>
      <c r="S489" s="4"/>
      <c r="W489" s="4"/>
      <c r="X489" s="4" t="s">
        <v>32</v>
      </c>
      <c r="Y489" s="4"/>
    </row>
    <row r="490" ht="15.75" customHeight="1">
      <c r="A490" s="4"/>
      <c r="D490" s="4"/>
      <c r="E490" s="4"/>
      <c r="F490" s="4"/>
      <c r="H490" s="4"/>
      <c r="I490" s="4"/>
      <c r="N490" s="4"/>
      <c r="S490" s="4"/>
      <c r="W490" s="4"/>
      <c r="X490" s="4" t="s">
        <v>32</v>
      </c>
      <c r="Y490" s="4"/>
    </row>
    <row r="491" ht="15.75" customHeight="1">
      <c r="A491" s="4"/>
      <c r="D491" s="4"/>
      <c r="E491" s="4"/>
      <c r="F491" s="4"/>
      <c r="H491" s="4"/>
      <c r="I491" s="4"/>
      <c r="N491" s="4"/>
      <c r="S491" s="4"/>
      <c r="W491" s="4"/>
      <c r="X491" s="4" t="s">
        <v>32</v>
      </c>
      <c r="Y491" s="4"/>
    </row>
    <row r="492" ht="15.75" customHeight="1">
      <c r="A492" s="4"/>
      <c r="D492" s="4"/>
      <c r="E492" s="4"/>
      <c r="F492" s="4"/>
      <c r="H492" s="4"/>
      <c r="I492" s="4"/>
      <c r="N492" s="4"/>
      <c r="S492" s="4"/>
      <c r="W492" s="4"/>
      <c r="X492" s="4" t="s">
        <v>32</v>
      </c>
      <c r="Y492" s="4"/>
    </row>
    <row r="493" ht="15.75" customHeight="1">
      <c r="A493" s="4"/>
      <c r="D493" s="4"/>
      <c r="E493" s="4"/>
      <c r="F493" s="4"/>
      <c r="H493" s="4"/>
      <c r="I493" s="4"/>
      <c r="N493" s="4"/>
      <c r="S493" s="4"/>
      <c r="W493" s="4"/>
      <c r="X493" s="4" t="s">
        <v>32</v>
      </c>
      <c r="Y493" s="4"/>
    </row>
    <row r="494" ht="15.75" customHeight="1">
      <c r="A494" s="4"/>
      <c r="D494" s="4"/>
      <c r="E494" s="4"/>
      <c r="F494" s="4"/>
      <c r="H494" s="4"/>
      <c r="I494" s="4"/>
      <c r="N494" s="4"/>
      <c r="S494" s="4"/>
      <c r="W494" s="4"/>
      <c r="X494" s="4" t="s">
        <v>32</v>
      </c>
      <c r="Y494" s="4"/>
    </row>
    <row r="495" ht="15.75" customHeight="1">
      <c r="A495" s="4"/>
      <c r="D495" s="4"/>
      <c r="E495" s="4"/>
      <c r="F495" s="4"/>
      <c r="H495" s="4"/>
      <c r="I495" s="4"/>
      <c r="N495" s="4"/>
      <c r="S495" s="4"/>
      <c r="W495" s="4"/>
      <c r="X495" s="4" t="s">
        <v>32</v>
      </c>
      <c r="Y495" s="4"/>
    </row>
    <row r="496" ht="15.75" customHeight="1">
      <c r="A496" s="4"/>
      <c r="D496" s="4"/>
      <c r="E496" s="4"/>
      <c r="F496" s="4"/>
      <c r="H496" s="4"/>
      <c r="I496" s="4"/>
      <c r="N496" s="4"/>
      <c r="S496" s="4"/>
      <c r="W496" s="4"/>
      <c r="X496" s="4" t="s">
        <v>32</v>
      </c>
      <c r="Y496" s="4"/>
    </row>
    <row r="497" ht="15.75" customHeight="1">
      <c r="A497" s="4"/>
      <c r="D497" s="4"/>
      <c r="E497" s="4"/>
      <c r="F497" s="4"/>
      <c r="H497" s="4"/>
      <c r="I497" s="4"/>
      <c r="N497" s="4"/>
      <c r="S497" s="4"/>
      <c r="W497" s="4"/>
      <c r="X497" s="4" t="s">
        <v>32</v>
      </c>
      <c r="Y497" s="4"/>
    </row>
    <row r="498" ht="15.75" customHeight="1">
      <c r="A498" s="4"/>
      <c r="D498" s="4"/>
      <c r="E498" s="4"/>
      <c r="F498" s="4"/>
      <c r="H498" s="4"/>
      <c r="I498" s="4"/>
      <c r="N498" s="4"/>
      <c r="S498" s="4"/>
      <c r="W498" s="4"/>
      <c r="X498" s="4" t="s">
        <v>32</v>
      </c>
      <c r="Y498" s="4"/>
    </row>
    <row r="499" ht="15.75" customHeight="1">
      <c r="A499" s="4"/>
      <c r="D499" s="4"/>
      <c r="E499" s="4"/>
      <c r="F499" s="4"/>
      <c r="H499" s="4"/>
      <c r="I499" s="4"/>
      <c r="N499" s="4"/>
      <c r="S499" s="4"/>
      <c r="W499" s="4"/>
      <c r="X499" s="4" t="s">
        <v>32</v>
      </c>
      <c r="Y499" s="4"/>
    </row>
    <row r="500" ht="15.75" customHeight="1">
      <c r="A500" s="4"/>
      <c r="D500" s="4"/>
      <c r="E500" s="4"/>
      <c r="F500" s="4"/>
      <c r="H500" s="4"/>
      <c r="I500" s="4"/>
      <c r="N500" s="4"/>
      <c r="S500" s="4"/>
      <c r="W500" s="4"/>
      <c r="X500" s="4" t="s">
        <v>32</v>
      </c>
      <c r="Y500" s="4"/>
    </row>
    <row r="501" ht="15.75" customHeight="1">
      <c r="A501" s="4"/>
      <c r="D501" s="4"/>
      <c r="E501" s="4"/>
      <c r="F501" s="4"/>
      <c r="H501" s="4"/>
      <c r="I501" s="4"/>
      <c r="N501" s="4"/>
      <c r="S501" s="4"/>
      <c r="W501" s="4"/>
      <c r="X501" s="4" t="s">
        <v>32</v>
      </c>
      <c r="Y501" s="4"/>
    </row>
    <row r="502" ht="15.75" customHeight="1">
      <c r="A502" s="4"/>
      <c r="D502" s="4"/>
      <c r="E502" s="4"/>
      <c r="F502" s="4"/>
      <c r="H502" s="4"/>
      <c r="I502" s="4"/>
      <c r="N502" s="4"/>
      <c r="S502" s="4"/>
      <c r="W502" s="4"/>
      <c r="X502" s="4" t="s">
        <v>32</v>
      </c>
      <c r="Y502" s="4"/>
    </row>
    <row r="503" ht="15.75" customHeight="1">
      <c r="A503" s="4"/>
      <c r="D503" s="4"/>
      <c r="E503" s="4"/>
      <c r="F503" s="4"/>
      <c r="H503" s="4"/>
      <c r="I503" s="4"/>
      <c r="N503" s="4"/>
      <c r="S503" s="4"/>
      <c r="W503" s="4"/>
      <c r="X503" s="4" t="s">
        <v>32</v>
      </c>
      <c r="Y503" s="4"/>
    </row>
    <row r="504" ht="15.75" customHeight="1">
      <c r="A504" s="4"/>
      <c r="D504" s="4"/>
      <c r="E504" s="4"/>
      <c r="F504" s="4"/>
      <c r="H504" s="4"/>
      <c r="I504" s="4"/>
      <c r="N504" s="4"/>
      <c r="S504" s="4"/>
      <c r="W504" s="4"/>
      <c r="X504" s="4" t="s">
        <v>32</v>
      </c>
      <c r="Y504" s="4"/>
    </row>
    <row r="505" ht="15.75" customHeight="1">
      <c r="A505" s="4"/>
      <c r="D505" s="4"/>
      <c r="E505" s="4"/>
      <c r="F505" s="4"/>
      <c r="H505" s="4"/>
      <c r="I505" s="4"/>
      <c r="N505" s="4"/>
      <c r="S505" s="4"/>
      <c r="W505" s="4"/>
      <c r="X505" s="4" t="s">
        <v>32</v>
      </c>
      <c r="Y505" s="4"/>
    </row>
    <row r="506" ht="15.75" customHeight="1">
      <c r="A506" s="4"/>
      <c r="D506" s="4"/>
      <c r="E506" s="4"/>
      <c r="F506" s="4"/>
      <c r="H506" s="4"/>
      <c r="I506" s="4"/>
      <c r="N506" s="4"/>
      <c r="S506" s="4"/>
      <c r="W506" s="4"/>
      <c r="X506" s="4" t="s">
        <v>32</v>
      </c>
      <c r="Y506" s="4"/>
    </row>
    <row r="507" ht="15.75" customHeight="1">
      <c r="A507" s="4"/>
      <c r="D507" s="4"/>
      <c r="E507" s="4"/>
      <c r="F507" s="4"/>
      <c r="H507" s="4"/>
      <c r="I507" s="4"/>
      <c r="N507" s="4"/>
      <c r="S507" s="4"/>
      <c r="W507" s="4"/>
      <c r="X507" s="4" t="s">
        <v>32</v>
      </c>
      <c r="Y507" s="4"/>
    </row>
    <row r="508" ht="15.75" customHeight="1">
      <c r="A508" s="4"/>
      <c r="D508" s="4"/>
      <c r="E508" s="4"/>
      <c r="F508" s="4"/>
      <c r="H508" s="4"/>
      <c r="I508" s="4"/>
      <c r="N508" s="4"/>
      <c r="S508" s="4"/>
      <c r="W508" s="4"/>
      <c r="X508" s="4" t="s">
        <v>32</v>
      </c>
      <c r="Y508" s="4"/>
    </row>
    <row r="509" ht="15.75" customHeight="1">
      <c r="A509" s="4"/>
      <c r="D509" s="4"/>
      <c r="E509" s="4"/>
      <c r="F509" s="4"/>
      <c r="H509" s="4"/>
      <c r="I509" s="4"/>
      <c r="N509" s="4"/>
      <c r="S509" s="4"/>
      <c r="W509" s="4"/>
      <c r="X509" s="4" t="s">
        <v>32</v>
      </c>
      <c r="Y509" s="4"/>
    </row>
    <row r="510" ht="15.75" customHeight="1">
      <c r="A510" s="4"/>
      <c r="D510" s="4"/>
      <c r="E510" s="4"/>
      <c r="F510" s="4"/>
      <c r="H510" s="4"/>
      <c r="I510" s="4"/>
      <c r="N510" s="4"/>
      <c r="S510" s="4"/>
      <c r="W510" s="4"/>
      <c r="X510" s="4" t="s">
        <v>32</v>
      </c>
      <c r="Y510" s="4"/>
    </row>
    <row r="511" ht="15.75" customHeight="1">
      <c r="A511" s="4"/>
      <c r="D511" s="4"/>
      <c r="E511" s="4"/>
      <c r="F511" s="4"/>
      <c r="H511" s="4"/>
      <c r="I511" s="4"/>
      <c r="N511" s="4"/>
      <c r="S511" s="4"/>
      <c r="W511" s="4"/>
      <c r="X511" s="4" t="s">
        <v>32</v>
      </c>
      <c r="Y511" s="4"/>
    </row>
    <row r="512" ht="15.75" customHeight="1">
      <c r="A512" s="4"/>
      <c r="D512" s="4"/>
      <c r="E512" s="4"/>
      <c r="F512" s="4"/>
      <c r="H512" s="4"/>
      <c r="I512" s="4"/>
      <c r="N512" s="4"/>
      <c r="S512" s="4"/>
      <c r="W512" s="4"/>
      <c r="X512" s="4" t="s">
        <v>32</v>
      </c>
      <c r="Y512" s="4"/>
    </row>
    <row r="513" ht="15.75" customHeight="1">
      <c r="A513" s="4"/>
      <c r="D513" s="4"/>
      <c r="E513" s="4"/>
      <c r="F513" s="4"/>
      <c r="H513" s="4"/>
      <c r="I513" s="4"/>
      <c r="N513" s="4"/>
      <c r="S513" s="4"/>
      <c r="W513" s="4"/>
      <c r="X513" s="4" t="s">
        <v>32</v>
      </c>
      <c r="Y513" s="4"/>
    </row>
    <row r="514" ht="15.75" customHeight="1">
      <c r="A514" s="4"/>
      <c r="D514" s="4"/>
      <c r="E514" s="4"/>
      <c r="F514" s="4"/>
      <c r="H514" s="4"/>
      <c r="I514" s="4"/>
      <c r="N514" s="4"/>
      <c r="S514" s="4"/>
      <c r="W514" s="4"/>
      <c r="X514" s="4" t="s">
        <v>32</v>
      </c>
      <c r="Y514" s="4"/>
    </row>
    <row r="515" ht="15.75" customHeight="1">
      <c r="A515" s="4"/>
      <c r="D515" s="4"/>
      <c r="E515" s="4"/>
      <c r="F515" s="4"/>
      <c r="H515" s="4"/>
      <c r="I515" s="4"/>
      <c r="N515" s="4"/>
      <c r="S515" s="4"/>
      <c r="W515" s="4"/>
      <c r="X515" s="4" t="s">
        <v>32</v>
      </c>
      <c r="Y515" s="4"/>
    </row>
    <row r="516" ht="15.75" customHeight="1">
      <c r="A516" s="4"/>
      <c r="D516" s="4"/>
      <c r="E516" s="4"/>
      <c r="F516" s="4"/>
      <c r="H516" s="4"/>
      <c r="I516" s="4"/>
      <c r="N516" s="4"/>
      <c r="S516" s="4"/>
      <c r="W516" s="4"/>
      <c r="X516" s="4" t="s">
        <v>32</v>
      </c>
      <c r="Y516" s="4"/>
    </row>
    <row r="517" ht="15.75" customHeight="1">
      <c r="A517" s="4"/>
      <c r="D517" s="4"/>
      <c r="E517" s="4"/>
      <c r="F517" s="4"/>
      <c r="H517" s="4"/>
      <c r="I517" s="4"/>
      <c r="N517" s="4"/>
      <c r="S517" s="4"/>
      <c r="W517" s="4"/>
      <c r="X517" s="4" t="s">
        <v>32</v>
      </c>
      <c r="Y517" s="4"/>
    </row>
    <row r="518" ht="15.75" customHeight="1">
      <c r="A518" s="4"/>
      <c r="D518" s="4"/>
      <c r="E518" s="4"/>
      <c r="F518" s="4"/>
      <c r="H518" s="4"/>
      <c r="I518" s="4"/>
      <c r="N518" s="4"/>
      <c r="S518" s="4"/>
      <c r="W518" s="4"/>
      <c r="X518" s="4" t="s">
        <v>32</v>
      </c>
      <c r="Y518" s="4"/>
    </row>
    <row r="519" ht="15.75" customHeight="1">
      <c r="A519" s="4"/>
      <c r="D519" s="4"/>
      <c r="E519" s="4"/>
      <c r="F519" s="4"/>
      <c r="H519" s="4"/>
      <c r="I519" s="4"/>
      <c r="N519" s="4"/>
      <c r="S519" s="4"/>
      <c r="W519" s="4"/>
      <c r="X519" s="4" t="s">
        <v>32</v>
      </c>
      <c r="Y519" s="4"/>
    </row>
    <row r="520" ht="15.75" customHeight="1">
      <c r="A520" s="4"/>
      <c r="D520" s="4"/>
      <c r="E520" s="4"/>
      <c r="F520" s="4"/>
      <c r="H520" s="4"/>
      <c r="I520" s="4"/>
      <c r="N520" s="4"/>
      <c r="S520" s="4"/>
      <c r="W520" s="4"/>
      <c r="X520" s="4" t="s">
        <v>32</v>
      </c>
      <c r="Y520" s="4"/>
    </row>
    <row r="521" ht="15.75" customHeight="1">
      <c r="A521" s="4"/>
      <c r="D521" s="4"/>
      <c r="E521" s="4"/>
      <c r="F521" s="4"/>
      <c r="H521" s="4"/>
      <c r="I521" s="4"/>
      <c r="N521" s="4"/>
      <c r="S521" s="4"/>
      <c r="W521" s="4"/>
      <c r="X521" s="4" t="s">
        <v>32</v>
      </c>
      <c r="Y521" s="4"/>
    </row>
    <row r="522" ht="15.75" customHeight="1">
      <c r="A522" s="4"/>
      <c r="D522" s="4"/>
      <c r="E522" s="4"/>
      <c r="F522" s="4"/>
      <c r="H522" s="4"/>
      <c r="I522" s="4"/>
      <c r="N522" s="4"/>
      <c r="S522" s="4"/>
      <c r="W522" s="4"/>
      <c r="X522" s="4" t="s">
        <v>32</v>
      </c>
      <c r="Y522" s="4"/>
    </row>
    <row r="523" ht="15.75" customHeight="1">
      <c r="A523" s="4"/>
      <c r="D523" s="4"/>
      <c r="E523" s="4"/>
      <c r="F523" s="4"/>
      <c r="H523" s="4"/>
      <c r="I523" s="4"/>
      <c r="N523" s="4"/>
      <c r="S523" s="4"/>
      <c r="W523" s="4"/>
      <c r="X523" s="4" t="s">
        <v>32</v>
      </c>
      <c r="Y523" s="4"/>
    </row>
    <row r="524" ht="15.75" customHeight="1">
      <c r="A524" s="4"/>
      <c r="D524" s="4"/>
      <c r="E524" s="4"/>
      <c r="F524" s="4"/>
      <c r="H524" s="4"/>
      <c r="I524" s="4"/>
      <c r="N524" s="4"/>
      <c r="S524" s="4"/>
      <c r="W524" s="4"/>
      <c r="X524" s="4" t="s">
        <v>32</v>
      </c>
      <c r="Y524" s="4"/>
    </row>
    <row r="525" ht="15.75" customHeight="1">
      <c r="A525" s="4"/>
      <c r="D525" s="4"/>
      <c r="E525" s="4"/>
      <c r="F525" s="4"/>
      <c r="H525" s="4"/>
      <c r="I525" s="4"/>
      <c r="N525" s="4"/>
      <c r="S525" s="4"/>
      <c r="W525" s="4"/>
      <c r="X525" s="4" t="s">
        <v>32</v>
      </c>
      <c r="Y525" s="4"/>
    </row>
    <row r="526" ht="15.75" customHeight="1">
      <c r="A526" s="4"/>
      <c r="D526" s="4"/>
      <c r="E526" s="4"/>
      <c r="F526" s="4"/>
      <c r="H526" s="4"/>
      <c r="I526" s="4"/>
      <c r="N526" s="4"/>
      <c r="S526" s="4"/>
      <c r="W526" s="4"/>
      <c r="X526" s="4" t="s">
        <v>32</v>
      </c>
      <c r="Y526" s="4"/>
    </row>
    <row r="527" ht="15.75" customHeight="1">
      <c r="A527" s="4"/>
      <c r="D527" s="4"/>
      <c r="E527" s="4"/>
      <c r="F527" s="4"/>
      <c r="H527" s="4"/>
      <c r="I527" s="4"/>
      <c r="N527" s="4"/>
      <c r="S527" s="4"/>
      <c r="W527" s="4"/>
      <c r="X527" s="4" t="s">
        <v>32</v>
      </c>
      <c r="Y527" s="4"/>
    </row>
    <row r="528" ht="15.75" customHeight="1">
      <c r="A528" s="4"/>
      <c r="D528" s="4"/>
      <c r="E528" s="4"/>
      <c r="F528" s="4"/>
      <c r="H528" s="4"/>
      <c r="I528" s="4"/>
      <c r="N528" s="4"/>
      <c r="S528" s="4"/>
      <c r="W528" s="4"/>
      <c r="X528" s="4" t="s">
        <v>32</v>
      </c>
      <c r="Y528" s="4"/>
    </row>
    <row r="529" ht="15.75" customHeight="1">
      <c r="A529" s="4"/>
      <c r="D529" s="4"/>
      <c r="E529" s="4"/>
      <c r="F529" s="4"/>
      <c r="H529" s="4"/>
      <c r="I529" s="4"/>
      <c r="N529" s="4"/>
      <c r="S529" s="4"/>
      <c r="W529" s="4"/>
      <c r="X529" s="4" t="s">
        <v>32</v>
      </c>
      <c r="Y529" s="4"/>
    </row>
    <row r="530" ht="15.75" customHeight="1">
      <c r="A530" s="4"/>
      <c r="D530" s="4"/>
      <c r="E530" s="4"/>
      <c r="F530" s="4"/>
      <c r="H530" s="4"/>
      <c r="I530" s="4"/>
      <c r="N530" s="4"/>
      <c r="S530" s="4"/>
      <c r="W530" s="4"/>
      <c r="X530" s="4" t="s">
        <v>32</v>
      </c>
      <c r="Y530" s="4"/>
    </row>
    <row r="531" ht="15.75" customHeight="1">
      <c r="A531" s="4"/>
      <c r="D531" s="4"/>
      <c r="E531" s="4"/>
      <c r="F531" s="4"/>
      <c r="H531" s="4"/>
      <c r="I531" s="4"/>
      <c r="N531" s="4"/>
      <c r="S531" s="4"/>
      <c r="W531" s="4"/>
      <c r="X531" s="4" t="s">
        <v>32</v>
      </c>
      <c r="Y531" s="4"/>
    </row>
    <row r="532" ht="15.75" customHeight="1">
      <c r="A532" s="4"/>
      <c r="D532" s="4"/>
      <c r="E532" s="4"/>
      <c r="F532" s="4"/>
      <c r="H532" s="4"/>
      <c r="I532" s="4"/>
      <c r="N532" s="4"/>
      <c r="S532" s="4"/>
      <c r="W532" s="4"/>
      <c r="X532" s="4" t="s">
        <v>32</v>
      </c>
      <c r="Y532" s="4"/>
    </row>
    <row r="533" ht="15.75" customHeight="1">
      <c r="A533" s="4"/>
      <c r="D533" s="4"/>
      <c r="E533" s="4"/>
      <c r="F533" s="4"/>
      <c r="H533" s="4"/>
      <c r="I533" s="4"/>
      <c r="N533" s="4"/>
      <c r="S533" s="4"/>
      <c r="W533" s="4"/>
      <c r="X533" s="4" t="s">
        <v>32</v>
      </c>
      <c r="Y533" s="4"/>
    </row>
    <row r="534" ht="15.75" customHeight="1">
      <c r="A534" s="4"/>
      <c r="D534" s="4"/>
      <c r="E534" s="4"/>
      <c r="F534" s="4"/>
      <c r="H534" s="4"/>
      <c r="I534" s="4"/>
      <c r="N534" s="4"/>
      <c r="S534" s="4"/>
      <c r="W534" s="4"/>
      <c r="X534" s="4" t="s">
        <v>32</v>
      </c>
      <c r="Y534" s="4"/>
    </row>
    <row r="535" ht="15.75" customHeight="1">
      <c r="A535" s="4"/>
      <c r="D535" s="4"/>
      <c r="E535" s="4"/>
      <c r="F535" s="4"/>
      <c r="H535" s="4"/>
      <c r="I535" s="4"/>
      <c r="N535" s="4"/>
      <c r="S535" s="4"/>
      <c r="W535" s="4"/>
      <c r="X535" s="4" t="s">
        <v>32</v>
      </c>
      <c r="Y535" s="4"/>
    </row>
    <row r="536" ht="15.75" customHeight="1">
      <c r="A536" s="4"/>
      <c r="D536" s="4"/>
      <c r="E536" s="4"/>
      <c r="F536" s="4"/>
      <c r="H536" s="4"/>
      <c r="I536" s="4"/>
      <c r="N536" s="4"/>
      <c r="S536" s="4"/>
      <c r="W536" s="4"/>
      <c r="X536" s="4" t="s">
        <v>32</v>
      </c>
      <c r="Y536" s="4"/>
    </row>
    <row r="537" ht="15.75" customHeight="1">
      <c r="A537" s="4"/>
      <c r="D537" s="4"/>
      <c r="E537" s="4"/>
      <c r="F537" s="4"/>
      <c r="H537" s="4"/>
      <c r="I537" s="4"/>
      <c r="N537" s="4"/>
      <c r="S537" s="4"/>
      <c r="W537" s="4"/>
      <c r="X537" s="4" t="s">
        <v>32</v>
      </c>
      <c r="Y537" s="4"/>
    </row>
    <row r="538" ht="15.75" customHeight="1">
      <c r="A538" s="4"/>
      <c r="D538" s="4"/>
      <c r="E538" s="4"/>
      <c r="F538" s="4"/>
      <c r="H538" s="4"/>
      <c r="I538" s="4"/>
      <c r="N538" s="4"/>
      <c r="S538" s="4"/>
      <c r="W538" s="4"/>
      <c r="X538" s="4" t="s">
        <v>32</v>
      </c>
      <c r="Y538" s="4"/>
    </row>
    <row r="539" ht="15.75" customHeight="1">
      <c r="A539" s="4"/>
      <c r="D539" s="4"/>
      <c r="E539" s="4"/>
      <c r="F539" s="4"/>
      <c r="H539" s="4"/>
      <c r="I539" s="4"/>
      <c r="N539" s="4"/>
      <c r="S539" s="4"/>
      <c r="W539" s="4"/>
      <c r="X539" s="4" t="s">
        <v>32</v>
      </c>
      <c r="Y539" s="4"/>
    </row>
    <row r="540" ht="15.75" customHeight="1">
      <c r="A540" s="4"/>
      <c r="D540" s="4"/>
      <c r="E540" s="4"/>
      <c r="F540" s="4"/>
      <c r="H540" s="4"/>
      <c r="I540" s="4"/>
      <c r="N540" s="4"/>
      <c r="S540" s="4"/>
      <c r="W540" s="4"/>
      <c r="X540" s="4" t="s">
        <v>32</v>
      </c>
      <c r="Y540" s="4"/>
    </row>
    <row r="541" ht="15.75" customHeight="1">
      <c r="A541" s="4"/>
      <c r="D541" s="4"/>
      <c r="E541" s="4"/>
      <c r="F541" s="4"/>
      <c r="H541" s="4"/>
      <c r="I541" s="4"/>
      <c r="N541" s="4"/>
      <c r="S541" s="4"/>
      <c r="W541" s="4"/>
      <c r="X541" s="4" t="s">
        <v>32</v>
      </c>
      <c r="Y541" s="4"/>
    </row>
    <row r="542" ht="15.75" customHeight="1">
      <c r="A542" s="4"/>
      <c r="D542" s="4"/>
      <c r="E542" s="4"/>
      <c r="F542" s="4"/>
      <c r="H542" s="4"/>
      <c r="I542" s="4"/>
      <c r="N542" s="4"/>
      <c r="S542" s="4"/>
      <c r="W542" s="4"/>
      <c r="X542" s="4" t="s">
        <v>32</v>
      </c>
      <c r="Y542" s="4"/>
    </row>
    <row r="543" ht="15.75" customHeight="1">
      <c r="A543" s="4"/>
      <c r="D543" s="4"/>
      <c r="E543" s="4"/>
      <c r="F543" s="4"/>
      <c r="H543" s="4"/>
      <c r="I543" s="4"/>
      <c r="N543" s="4"/>
      <c r="S543" s="4"/>
      <c r="W543" s="4"/>
      <c r="X543" s="4" t="s">
        <v>32</v>
      </c>
      <c r="Y543" s="4"/>
    </row>
    <row r="544" ht="15.75" customHeight="1">
      <c r="A544" s="4"/>
      <c r="D544" s="4"/>
      <c r="E544" s="4"/>
      <c r="F544" s="4"/>
      <c r="H544" s="4"/>
      <c r="I544" s="4"/>
      <c r="N544" s="4"/>
      <c r="S544" s="4"/>
      <c r="W544" s="4"/>
      <c r="X544" s="4" t="s">
        <v>32</v>
      </c>
      <c r="Y544" s="4"/>
    </row>
    <row r="545" ht="15.75" customHeight="1">
      <c r="A545" s="4"/>
      <c r="D545" s="4"/>
      <c r="E545" s="4"/>
      <c r="F545" s="4"/>
      <c r="H545" s="4"/>
      <c r="I545" s="4"/>
      <c r="N545" s="4"/>
      <c r="S545" s="4"/>
      <c r="W545" s="4"/>
      <c r="X545" s="4" t="s">
        <v>32</v>
      </c>
      <c r="Y545" s="4"/>
    </row>
    <row r="546" ht="15.75" customHeight="1">
      <c r="A546" s="4"/>
      <c r="D546" s="4"/>
      <c r="E546" s="4"/>
      <c r="F546" s="4"/>
      <c r="H546" s="4"/>
      <c r="I546" s="4"/>
      <c r="N546" s="4"/>
      <c r="S546" s="4"/>
      <c r="W546" s="4"/>
      <c r="X546" s="4" t="s">
        <v>32</v>
      </c>
      <c r="Y546" s="4"/>
    </row>
    <row r="547" ht="15.75" customHeight="1">
      <c r="A547" s="4"/>
      <c r="D547" s="4"/>
      <c r="E547" s="4"/>
      <c r="F547" s="4"/>
      <c r="H547" s="4"/>
      <c r="I547" s="4"/>
      <c r="N547" s="4"/>
      <c r="S547" s="4"/>
      <c r="W547" s="4"/>
      <c r="X547" s="4" t="s">
        <v>32</v>
      </c>
      <c r="Y547" s="4"/>
    </row>
    <row r="548" ht="15.75" customHeight="1">
      <c r="A548" s="4"/>
      <c r="D548" s="4"/>
      <c r="E548" s="4"/>
      <c r="F548" s="4"/>
      <c r="H548" s="4"/>
      <c r="I548" s="4"/>
      <c r="N548" s="4"/>
      <c r="S548" s="4"/>
      <c r="W548" s="4"/>
      <c r="X548" s="4" t="s">
        <v>32</v>
      </c>
      <c r="Y548" s="4"/>
    </row>
    <row r="549" ht="15.75" customHeight="1">
      <c r="A549" s="4"/>
      <c r="D549" s="4"/>
      <c r="E549" s="4"/>
      <c r="F549" s="4"/>
      <c r="H549" s="4"/>
      <c r="I549" s="4"/>
      <c r="N549" s="4"/>
      <c r="S549" s="4"/>
      <c r="W549" s="4"/>
      <c r="X549" s="4" t="s">
        <v>32</v>
      </c>
      <c r="Y549" s="4"/>
    </row>
    <row r="550" ht="15.75" customHeight="1">
      <c r="A550" s="4"/>
      <c r="D550" s="4"/>
      <c r="E550" s="4"/>
      <c r="F550" s="4"/>
      <c r="H550" s="4"/>
      <c r="I550" s="4"/>
      <c r="N550" s="4"/>
      <c r="S550" s="4"/>
      <c r="W550" s="4"/>
      <c r="X550" s="4" t="s">
        <v>32</v>
      </c>
      <c r="Y550" s="4"/>
    </row>
    <row r="551" ht="15.75" customHeight="1">
      <c r="A551" s="4"/>
      <c r="D551" s="4"/>
      <c r="E551" s="4"/>
      <c r="F551" s="4"/>
      <c r="H551" s="4"/>
      <c r="I551" s="4"/>
      <c r="N551" s="4"/>
      <c r="S551" s="4"/>
      <c r="W551" s="4"/>
      <c r="X551" s="4" t="s">
        <v>32</v>
      </c>
      <c r="Y551" s="4"/>
    </row>
    <row r="552" ht="15.75" customHeight="1">
      <c r="A552" s="4"/>
      <c r="D552" s="4"/>
      <c r="E552" s="4"/>
      <c r="F552" s="4"/>
      <c r="H552" s="4"/>
      <c r="I552" s="4"/>
      <c r="N552" s="4"/>
      <c r="S552" s="4"/>
      <c r="W552" s="4"/>
      <c r="X552" s="4" t="s">
        <v>32</v>
      </c>
      <c r="Y552" s="4"/>
    </row>
    <row r="553" ht="15.75" customHeight="1">
      <c r="A553" s="4"/>
      <c r="D553" s="4"/>
      <c r="E553" s="4"/>
      <c r="F553" s="4"/>
      <c r="H553" s="4"/>
      <c r="I553" s="4"/>
      <c r="N553" s="4"/>
      <c r="S553" s="4"/>
      <c r="W553" s="4"/>
      <c r="X553" s="4" t="s">
        <v>32</v>
      </c>
      <c r="Y553" s="4"/>
    </row>
    <row r="554" ht="15.75" customHeight="1">
      <c r="A554" s="4"/>
      <c r="D554" s="4"/>
      <c r="E554" s="4"/>
      <c r="F554" s="4"/>
      <c r="H554" s="4"/>
      <c r="I554" s="4"/>
      <c r="N554" s="4"/>
      <c r="S554" s="4"/>
      <c r="W554" s="4"/>
      <c r="X554" s="4" t="s">
        <v>32</v>
      </c>
      <c r="Y554" s="4"/>
    </row>
    <row r="555" ht="15.75" customHeight="1">
      <c r="A555" s="4"/>
      <c r="D555" s="4"/>
      <c r="E555" s="4"/>
      <c r="F555" s="4"/>
      <c r="H555" s="4"/>
      <c r="I555" s="4"/>
      <c r="N555" s="4"/>
      <c r="S555" s="4"/>
      <c r="W555" s="4"/>
      <c r="X555" s="4" t="s">
        <v>32</v>
      </c>
      <c r="Y555" s="4"/>
    </row>
    <row r="556" ht="15.75" customHeight="1">
      <c r="A556" s="4"/>
      <c r="D556" s="4"/>
      <c r="E556" s="4"/>
      <c r="F556" s="4"/>
      <c r="H556" s="4"/>
      <c r="I556" s="4"/>
      <c r="N556" s="4"/>
      <c r="S556" s="4"/>
      <c r="W556" s="4"/>
      <c r="X556" s="4" t="s">
        <v>32</v>
      </c>
      <c r="Y556" s="4"/>
    </row>
    <row r="557" ht="15.75" customHeight="1">
      <c r="A557" s="4"/>
      <c r="D557" s="4"/>
      <c r="E557" s="4"/>
      <c r="F557" s="4"/>
      <c r="H557" s="4"/>
      <c r="I557" s="4"/>
      <c r="N557" s="4"/>
      <c r="S557" s="4"/>
      <c r="W557" s="4"/>
      <c r="X557" s="4" t="s">
        <v>32</v>
      </c>
      <c r="Y557" s="4"/>
    </row>
    <row r="558" ht="15.75" customHeight="1">
      <c r="A558" s="4"/>
      <c r="D558" s="4"/>
      <c r="E558" s="4"/>
      <c r="F558" s="4"/>
      <c r="H558" s="4"/>
      <c r="I558" s="4"/>
      <c r="N558" s="4"/>
      <c r="S558" s="4"/>
      <c r="W558" s="4"/>
      <c r="X558" s="4" t="s">
        <v>32</v>
      </c>
      <c r="Y558" s="4"/>
    </row>
    <row r="559" ht="15.75" customHeight="1">
      <c r="A559" s="4"/>
      <c r="D559" s="4"/>
      <c r="E559" s="4"/>
      <c r="F559" s="4"/>
      <c r="H559" s="4"/>
      <c r="I559" s="4"/>
      <c r="N559" s="4"/>
      <c r="S559" s="4"/>
      <c r="W559" s="4"/>
      <c r="X559" s="4" t="s">
        <v>32</v>
      </c>
      <c r="Y559" s="4"/>
    </row>
    <row r="560" ht="15.75" customHeight="1">
      <c r="A560" s="4"/>
      <c r="D560" s="4"/>
      <c r="E560" s="4"/>
      <c r="F560" s="4"/>
      <c r="H560" s="4"/>
      <c r="I560" s="4"/>
      <c r="N560" s="4"/>
      <c r="S560" s="4"/>
      <c r="W560" s="4"/>
      <c r="X560" s="4" t="s">
        <v>32</v>
      </c>
      <c r="Y560" s="4"/>
    </row>
    <row r="561" ht="15.75" customHeight="1">
      <c r="A561" s="4"/>
      <c r="D561" s="4"/>
      <c r="E561" s="4"/>
      <c r="F561" s="4"/>
      <c r="H561" s="4"/>
      <c r="I561" s="4"/>
      <c r="N561" s="4"/>
      <c r="S561" s="4"/>
      <c r="W561" s="4"/>
      <c r="X561" s="4" t="s">
        <v>32</v>
      </c>
      <c r="Y561" s="4"/>
    </row>
    <row r="562" ht="15.75" customHeight="1">
      <c r="A562" s="4"/>
      <c r="D562" s="4"/>
      <c r="E562" s="4"/>
      <c r="F562" s="4"/>
      <c r="H562" s="4"/>
      <c r="I562" s="4"/>
      <c r="N562" s="4"/>
      <c r="S562" s="4"/>
      <c r="W562" s="4"/>
      <c r="X562" s="4" t="s">
        <v>32</v>
      </c>
      <c r="Y562" s="4"/>
    </row>
    <row r="563" ht="15.75" customHeight="1">
      <c r="A563" s="4"/>
      <c r="D563" s="4"/>
      <c r="E563" s="4"/>
      <c r="F563" s="4"/>
      <c r="H563" s="4"/>
      <c r="I563" s="4"/>
      <c r="N563" s="4"/>
      <c r="S563" s="4"/>
      <c r="W563" s="4"/>
      <c r="X563" s="4" t="s">
        <v>32</v>
      </c>
      <c r="Y563" s="4"/>
    </row>
    <row r="564" ht="15.75" customHeight="1">
      <c r="A564" s="4"/>
      <c r="D564" s="4"/>
      <c r="E564" s="4"/>
      <c r="F564" s="4"/>
      <c r="H564" s="4"/>
      <c r="I564" s="4"/>
      <c r="N564" s="4"/>
      <c r="S564" s="4"/>
      <c r="W564" s="4"/>
      <c r="X564" s="4" t="s">
        <v>32</v>
      </c>
      <c r="Y564" s="4"/>
    </row>
    <row r="565" ht="15.75" customHeight="1">
      <c r="A565" s="4"/>
      <c r="D565" s="4"/>
      <c r="E565" s="4"/>
      <c r="F565" s="4"/>
      <c r="H565" s="4"/>
      <c r="I565" s="4"/>
      <c r="N565" s="4"/>
      <c r="S565" s="4"/>
      <c r="W565" s="4"/>
      <c r="X565" s="4" t="s">
        <v>32</v>
      </c>
      <c r="Y565" s="4"/>
    </row>
    <row r="566" ht="15.75" customHeight="1">
      <c r="A566" s="4"/>
      <c r="D566" s="4"/>
      <c r="E566" s="4"/>
      <c r="F566" s="4"/>
      <c r="H566" s="4"/>
      <c r="I566" s="4"/>
      <c r="N566" s="4"/>
      <c r="S566" s="4"/>
      <c r="W566" s="4"/>
      <c r="X566" s="4" t="s">
        <v>32</v>
      </c>
      <c r="Y566" s="4"/>
    </row>
    <row r="567" ht="15.75" customHeight="1">
      <c r="A567" s="4"/>
      <c r="D567" s="4"/>
      <c r="E567" s="4"/>
      <c r="F567" s="4"/>
      <c r="H567" s="4"/>
      <c r="I567" s="4"/>
      <c r="N567" s="4"/>
      <c r="S567" s="4"/>
      <c r="W567" s="4"/>
      <c r="X567" s="4" t="s">
        <v>32</v>
      </c>
      <c r="Y567" s="4"/>
    </row>
    <row r="568" ht="15.75" customHeight="1">
      <c r="A568" s="4"/>
      <c r="D568" s="4"/>
      <c r="E568" s="4"/>
      <c r="F568" s="4"/>
      <c r="H568" s="4"/>
      <c r="I568" s="4"/>
      <c r="N568" s="4"/>
      <c r="S568" s="4"/>
      <c r="W568" s="4"/>
      <c r="X568" s="4" t="s">
        <v>32</v>
      </c>
      <c r="Y568" s="4"/>
    </row>
    <row r="569" ht="15.75" customHeight="1">
      <c r="A569" s="4"/>
      <c r="D569" s="4"/>
      <c r="E569" s="4"/>
      <c r="F569" s="4"/>
      <c r="H569" s="4"/>
      <c r="I569" s="4"/>
      <c r="N569" s="4"/>
      <c r="S569" s="4"/>
      <c r="W569" s="4"/>
      <c r="X569" s="4" t="s">
        <v>32</v>
      </c>
      <c r="Y569" s="4"/>
    </row>
    <row r="570" ht="15.75" customHeight="1">
      <c r="A570" s="4"/>
      <c r="D570" s="4"/>
      <c r="E570" s="4"/>
      <c r="F570" s="4"/>
      <c r="H570" s="4"/>
      <c r="I570" s="4"/>
      <c r="N570" s="4"/>
      <c r="S570" s="4"/>
      <c r="W570" s="4"/>
      <c r="X570" s="4" t="s">
        <v>32</v>
      </c>
      <c r="Y570" s="4"/>
    </row>
    <row r="571" ht="15.75" customHeight="1">
      <c r="A571" s="4"/>
      <c r="D571" s="4"/>
      <c r="E571" s="4"/>
      <c r="F571" s="4"/>
      <c r="H571" s="4"/>
      <c r="I571" s="4"/>
      <c r="N571" s="4"/>
      <c r="S571" s="4"/>
      <c r="W571" s="4"/>
      <c r="X571" s="4" t="s">
        <v>32</v>
      </c>
      <c r="Y571" s="4"/>
    </row>
    <row r="572" ht="15.75" customHeight="1">
      <c r="A572" s="4"/>
      <c r="D572" s="4"/>
      <c r="E572" s="4"/>
      <c r="F572" s="4"/>
      <c r="H572" s="4"/>
      <c r="I572" s="4"/>
      <c r="N572" s="4"/>
      <c r="S572" s="4"/>
      <c r="W572" s="4"/>
      <c r="X572" s="4" t="s">
        <v>32</v>
      </c>
      <c r="Y572" s="4"/>
    </row>
    <row r="573" ht="15.75" customHeight="1">
      <c r="A573" s="4"/>
      <c r="D573" s="4"/>
      <c r="E573" s="4"/>
      <c r="F573" s="4"/>
      <c r="H573" s="4"/>
      <c r="I573" s="4"/>
      <c r="N573" s="4"/>
      <c r="S573" s="4"/>
      <c r="W573" s="4"/>
      <c r="X573" s="4" t="s">
        <v>32</v>
      </c>
      <c r="Y573" s="4"/>
    </row>
    <row r="574" ht="15.75" customHeight="1">
      <c r="A574" s="4"/>
      <c r="D574" s="4"/>
      <c r="E574" s="4"/>
      <c r="F574" s="4"/>
      <c r="H574" s="4"/>
      <c r="I574" s="4"/>
      <c r="N574" s="4"/>
      <c r="S574" s="4"/>
      <c r="W574" s="4"/>
      <c r="X574" s="4" t="s">
        <v>32</v>
      </c>
      <c r="Y574" s="4"/>
    </row>
    <row r="575" ht="15.75" customHeight="1">
      <c r="A575" s="4"/>
      <c r="D575" s="4"/>
      <c r="E575" s="4"/>
      <c r="F575" s="4"/>
      <c r="H575" s="4"/>
      <c r="I575" s="4"/>
      <c r="N575" s="4"/>
      <c r="S575" s="4"/>
      <c r="W575" s="4"/>
      <c r="X575" s="4" t="s">
        <v>32</v>
      </c>
      <c r="Y575" s="4"/>
    </row>
    <row r="576" ht="15.75" customHeight="1">
      <c r="A576" s="4"/>
      <c r="D576" s="4"/>
      <c r="E576" s="4"/>
      <c r="F576" s="4"/>
      <c r="H576" s="4"/>
      <c r="I576" s="4"/>
      <c r="N576" s="4"/>
      <c r="S576" s="4"/>
      <c r="W576" s="4"/>
      <c r="X576" s="4" t="s">
        <v>32</v>
      </c>
      <c r="Y576" s="4"/>
    </row>
    <row r="577" ht="15.75" customHeight="1">
      <c r="A577" s="4"/>
      <c r="D577" s="4"/>
      <c r="E577" s="4"/>
      <c r="F577" s="4"/>
      <c r="H577" s="4"/>
      <c r="I577" s="4"/>
      <c r="N577" s="4"/>
      <c r="S577" s="4"/>
      <c r="W577" s="4"/>
      <c r="X577" s="4" t="s">
        <v>32</v>
      </c>
      <c r="Y577" s="4"/>
    </row>
    <row r="578" ht="15.75" customHeight="1">
      <c r="A578" s="4"/>
      <c r="D578" s="4"/>
      <c r="E578" s="4"/>
      <c r="F578" s="4"/>
      <c r="H578" s="4"/>
      <c r="I578" s="4"/>
      <c r="N578" s="4"/>
      <c r="S578" s="4"/>
      <c r="W578" s="4"/>
      <c r="X578" s="4" t="s">
        <v>32</v>
      </c>
      <c r="Y578" s="4"/>
    </row>
    <row r="579" ht="15.75" customHeight="1">
      <c r="A579" s="4"/>
      <c r="D579" s="4"/>
      <c r="E579" s="4"/>
      <c r="F579" s="4"/>
      <c r="H579" s="4"/>
      <c r="I579" s="4"/>
      <c r="N579" s="4"/>
      <c r="S579" s="4"/>
      <c r="W579" s="4"/>
      <c r="X579" s="4" t="s">
        <v>32</v>
      </c>
      <c r="Y579" s="4"/>
    </row>
    <row r="580" ht="15.75" customHeight="1">
      <c r="A580" s="4"/>
      <c r="D580" s="4"/>
      <c r="E580" s="4"/>
      <c r="F580" s="4"/>
      <c r="H580" s="4"/>
      <c r="I580" s="4"/>
      <c r="N580" s="4"/>
      <c r="S580" s="4"/>
      <c r="W580" s="4"/>
      <c r="X580" s="4" t="s">
        <v>32</v>
      </c>
      <c r="Y580" s="4"/>
    </row>
    <row r="581" ht="15.75" customHeight="1">
      <c r="A581" s="4"/>
      <c r="D581" s="4"/>
      <c r="E581" s="4"/>
      <c r="F581" s="4"/>
      <c r="H581" s="4"/>
      <c r="I581" s="4"/>
      <c r="N581" s="4"/>
      <c r="S581" s="4"/>
      <c r="W581" s="4"/>
      <c r="X581" s="4" t="s">
        <v>32</v>
      </c>
      <c r="Y581" s="4"/>
    </row>
    <row r="582" ht="15.75" customHeight="1">
      <c r="A582" s="4"/>
      <c r="D582" s="4"/>
      <c r="E582" s="4"/>
      <c r="F582" s="4"/>
      <c r="H582" s="4"/>
      <c r="I582" s="4"/>
      <c r="N582" s="4"/>
      <c r="S582" s="4"/>
      <c r="W582" s="4"/>
      <c r="X582" s="4" t="s">
        <v>32</v>
      </c>
      <c r="Y582" s="4"/>
    </row>
    <row r="583" ht="15.75" customHeight="1">
      <c r="A583" s="4"/>
      <c r="D583" s="4"/>
      <c r="E583" s="4"/>
      <c r="F583" s="4"/>
      <c r="H583" s="4"/>
      <c r="I583" s="4"/>
      <c r="N583" s="4"/>
      <c r="S583" s="4"/>
      <c r="W583" s="4"/>
      <c r="X583" s="4" t="s">
        <v>32</v>
      </c>
      <c r="Y583" s="4"/>
    </row>
    <row r="584" ht="15.75" customHeight="1">
      <c r="A584" s="4"/>
      <c r="D584" s="4"/>
      <c r="E584" s="4"/>
      <c r="F584" s="4"/>
      <c r="H584" s="4"/>
      <c r="I584" s="4"/>
      <c r="N584" s="4"/>
      <c r="S584" s="4"/>
      <c r="W584" s="4"/>
      <c r="X584" s="4" t="s">
        <v>32</v>
      </c>
      <c r="Y584" s="4"/>
    </row>
    <row r="585" ht="15.75" customHeight="1">
      <c r="A585" s="4"/>
      <c r="D585" s="4"/>
      <c r="E585" s="4"/>
      <c r="F585" s="4"/>
      <c r="H585" s="4"/>
      <c r="I585" s="4"/>
      <c r="N585" s="4"/>
      <c r="S585" s="4"/>
      <c r="W585" s="4"/>
      <c r="X585" s="4" t="s">
        <v>32</v>
      </c>
      <c r="Y585" s="4"/>
    </row>
    <row r="586" ht="15.75" customHeight="1">
      <c r="A586" s="4"/>
      <c r="D586" s="4"/>
      <c r="E586" s="4"/>
      <c r="F586" s="4"/>
      <c r="H586" s="4"/>
      <c r="I586" s="4"/>
      <c r="N586" s="4"/>
      <c r="S586" s="4"/>
      <c r="W586" s="4"/>
      <c r="X586" s="4" t="s">
        <v>32</v>
      </c>
      <c r="Y586" s="4"/>
    </row>
    <row r="587" ht="15.75" customHeight="1">
      <c r="A587" s="4"/>
      <c r="D587" s="4"/>
      <c r="E587" s="4"/>
      <c r="F587" s="4"/>
      <c r="H587" s="4"/>
      <c r="I587" s="4"/>
      <c r="N587" s="4"/>
      <c r="S587" s="4"/>
      <c r="W587" s="4"/>
      <c r="X587" s="4" t="s">
        <v>32</v>
      </c>
      <c r="Y587" s="4"/>
    </row>
    <row r="588" ht="15.75" customHeight="1">
      <c r="A588" s="4"/>
      <c r="D588" s="4"/>
      <c r="E588" s="4"/>
      <c r="F588" s="4"/>
      <c r="H588" s="4"/>
      <c r="I588" s="4"/>
      <c r="N588" s="4"/>
      <c r="S588" s="4"/>
      <c r="W588" s="4"/>
      <c r="X588" s="4" t="s">
        <v>32</v>
      </c>
      <c r="Y588" s="4"/>
    </row>
    <row r="589" ht="15.75" customHeight="1">
      <c r="A589" s="4"/>
      <c r="D589" s="4"/>
      <c r="E589" s="4"/>
      <c r="F589" s="4"/>
      <c r="H589" s="4"/>
      <c r="I589" s="4"/>
      <c r="N589" s="4"/>
      <c r="S589" s="4"/>
      <c r="W589" s="4"/>
      <c r="X589" s="4" t="s">
        <v>32</v>
      </c>
      <c r="Y589" s="4"/>
    </row>
    <row r="590" ht="15.75" customHeight="1">
      <c r="A590" s="4"/>
      <c r="D590" s="4"/>
      <c r="E590" s="4"/>
      <c r="F590" s="4"/>
      <c r="H590" s="4"/>
      <c r="I590" s="4"/>
      <c r="N590" s="4"/>
      <c r="S590" s="4"/>
      <c r="W590" s="4"/>
      <c r="X590" s="4" t="s">
        <v>32</v>
      </c>
      <c r="Y590" s="4"/>
    </row>
    <row r="591" ht="15.75" customHeight="1">
      <c r="A591" s="4"/>
      <c r="D591" s="4"/>
      <c r="E591" s="4"/>
      <c r="F591" s="4"/>
      <c r="H591" s="4"/>
      <c r="I591" s="4"/>
      <c r="N591" s="4"/>
      <c r="S591" s="4"/>
      <c r="W591" s="4"/>
      <c r="X591" s="4" t="s">
        <v>32</v>
      </c>
      <c r="Y591" s="4"/>
    </row>
    <row r="592" ht="15.75" customHeight="1">
      <c r="A592" s="4"/>
      <c r="D592" s="4"/>
      <c r="E592" s="4"/>
      <c r="F592" s="4"/>
      <c r="H592" s="4"/>
      <c r="I592" s="4"/>
      <c r="N592" s="4"/>
      <c r="S592" s="4"/>
      <c r="W592" s="4"/>
      <c r="X592" s="4" t="s">
        <v>32</v>
      </c>
      <c r="Y592" s="4"/>
    </row>
    <row r="593" ht="15.75" customHeight="1">
      <c r="A593" s="4"/>
      <c r="D593" s="4"/>
      <c r="E593" s="4"/>
      <c r="F593" s="4"/>
      <c r="H593" s="4"/>
      <c r="I593" s="4"/>
      <c r="N593" s="4"/>
      <c r="S593" s="4"/>
      <c r="W593" s="4"/>
      <c r="X593" s="4" t="s">
        <v>32</v>
      </c>
      <c r="Y593" s="4"/>
    </row>
    <row r="594" ht="15.75" customHeight="1">
      <c r="A594" s="4"/>
      <c r="D594" s="4"/>
      <c r="E594" s="4"/>
      <c r="F594" s="4"/>
      <c r="H594" s="4"/>
      <c r="I594" s="4"/>
      <c r="N594" s="4"/>
      <c r="S594" s="4"/>
      <c r="W594" s="4"/>
      <c r="X594" s="4" t="s">
        <v>32</v>
      </c>
      <c r="Y594" s="4"/>
    </row>
    <row r="595" ht="15.75" customHeight="1">
      <c r="A595" s="4"/>
      <c r="D595" s="4"/>
      <c r="E595" s="4"/>
      <c r="F595" s="4"/>
      <c r="H595" s="4"/>
      <c r="I595" s="4"/>
      <c r="N595" s="4"/>
      <c r="S595" s="4"/>
      <c r="W595" s="4"/>
      <c r="X595" s="4" t="s">
        <v>32</v>
      </c>
      <c r="Y595" s="4"/>
    </row>
    <row r="596" ht="15.75" customHeight="1">
      <c r="A596" s="4"/>
      <c r="D596" s="4"/>
      <c r="E596" s="4"/>
      <c r="F596" s="4"/>
      <c r="H596" s="4"/>
      <c r="I596" s="4"/>
      <c r="N596" s="4"/>
      <c r="S596" s="4"/>
      <c r="W596" s="4"/>
      <c r="X596" s="4" t="s">
        <v>32</v>
      </c>
      <c r="Y596" s="4"/>
    </row>
    <row r="597" ht="15.75" customHeight="1">
      <c r="A597" s="4"/>
      <c r="D597" s="4"/>
      <c r="E597" s="4"/>
      <c r="F597" s="4"/>
      <c r="H597" s="4"/>
      <c r="I597" s="4"/>
      <c r="N597" s="4"/>
      <c r="S597" s="4"/>
      <c r="W597" s="4"/>
      <c r="X597" s="4" t="s">
        <v>32</v>
      </c>
      <c r="Y597" s="4"/>
    </row>
    <row r="598" ht="15.75" customHeight="1">
      <c r="A598" s="4"/>
      <c r="D598" s="4"/>
      <c r="E598" s="4"/>
      <c r="F598" s="4"/>
      <c r="H598" s="4"/>
      <c r="I598" s="4"/>
      <c r="N598" s="4"/>
      <c r="S598" s="4"/>
      <c r="W598" s="4"/>
      <c r="X598" s="4" t="s">
        <v>32</v>
      </c>
      <c r="Y598" s="4"/>
    </row>
    <row r="599" ht="15.75" customHeight="1">
      <c r="A599" s="4"/>
      <c r="D599" s="4"/>
      <c r="E599" s="4"/>
      <c r="F599" s="4"/>
      <c r="H599" s="4"/>
      <c r="I599" s="4"/>
      <c r="N599" s="4"/>
      <c r="S599" s="4"/>
      <c r="W599" s="4"/>
      <c r="X599" s="4" t="s">
        <v>32</v>
      </c>
      <c r="Y599" s="4"/>
    </row>
    <row r="600" ht="15.75" customHeight="1">
      <c r="A600" s="4"/>
      <c r="D600" s="4"/>
      <c r="E600" s="4"/>
      <c r="F600" s="4"/>
      <c r="H600" s="4"/>
      <c r="I600" s="4"/>
      <c r="N600" s="4"/>
      <c r="S600" s="4"/>
      <c r="W600" s="4"/>
      <c r="X600" s="4" t="s">
        <v>32</v>
      </c>
      <c r="Y600" s="4"/>
    </row>
    <row r="601" ht="15.75" customHeight="1">
      <c r="A601" s="4"/>
      <c r="D601" s="4"/>
      <c r="E601" s="4"/>
      <c r="F601" s="4"/>
      <c r="H601" s="4"/>
      <c r="I601" s="4"/>
      <c r="N601" s="4"/>
      <c r="S601" s="4"/>
      <c r="W601" s="4"/>
      <c r="X601" s="4" t="s">
        <v>32</v>
      </c>
      <c r="Y601" s="4"/>
    </row>
    <row r="602" ht="15.75" customHeight="1">
      <c r="A602" s="4"/>
      <c r="D602" s="4"/>
      <c r="E602" s="4"/>
      <c r="F602" s="4"/>
      <c r="H602" s="4"/>
      <c r="I602" s="4"/>
      <c r="N602" s="4"/>
      <c r="S602" s="4"/>
      <c r="W602" s="4"/>
      <c r="X602" s="4" t="s">
        <v>32</v>
      </c>
      <c r="Y602" s="4"/>
    </row>
    <row r="603" ht="15.75" customHeight="1">
      <c r="A603" s="4"/>
      <c r="D603" s="4"/>
      <c r="E603" s="4"/>
      <c r="F603" s="4"/>
      <c r="H603" s="4"/>
      <c r="I603" s="4"/>
      <c r="N603" s="4"/>
      <c r="S603" s="4"/>
      <c r="W603" s="4"/>
      <c r="X603" s="4" t="s">
        <v>32</v>
      </c>
      <c r="Y603" s="4"/>
    </row>
    <row r="604" ht="15.75" customHeight="1">
      <c r="A604" s="4"/>
      <c r="D604" s="4"/>
      <c r="E604" s="4"/>
      <c r="F604" s="4"/>
      <c r="H604" s="4"/>
      <c r="I604" s="4"/>
      <c r="N604" s="4"/>
      <c r="S604" s="4"/>
      <c r="W604" s="4"/>
      <c r="X604" s="4" t="s">
        <v>32</v>
      </c>
      <c r="Y604" s="4"/>
    </row>
    <row r="605" ht="15.75" customHeight="1">
      <c r="A605" s="4"/>
      <c r="D605" s="4"/>
      <c r="E605" s="4"/>
      <c r="F605" s="4"/>
      <c r="H605" s="4"/>
      <c r="I605" s="4"/>
      <c r="N605" s="4"/>
      <c r="S605" s="4"/>
      <c r="W605" s="4"/>
      <c r="X605" s="4" t="s">
        <v>32</v>
      </c>
      <c r="Y605" s="4"/>
    </row>
    <row r="606" ht="15.75" customHeight="1">
      <c r="A606" s="4"/>
      <c r="D606" s="4"/>
      <c r="E606" s="4"/>
      <c r="F606" s="4"/>
      <c r="H606" s="4"/>
      <c r="I606" s="4"/>
      <c r="N606" s="4"/>
      <c r="S606" s="4"/>
      <c r="W606" s="4"/>
      <c r="X606" s="4" t="s">
        <v>32</v>
      </c>
      <c r="Y606" s="4"/>
    </row>
    <row r="607" ht="15.75" customHeight="1">
      <c r="A607" s="4"/>
      <c r="D607" s="4"/>
      <c r="E607" s="4"/>
      <c r="F607" s="4"/>
      <c r="H607" s="4"/>
      <c r="I607" s="4"/>
      <c r="N607" s="4"/>
      <c r="S607" s="4"/>
      <c r="W607" s="4"/>
      <c r="X607" s="4" t="s">
        <v>32</v>
      </c>
      <c r="Y607" s="4"/>
    </row>
    <row r="608" ht="15.75" customHeight="1">
      <c r="A608" s="4"/>
      <c r="D608" s="4"/>
      <c r="E608" s="4"/>
      <c r="F608" s="4"/>
      <c r="H608" s="4"/>
      <c r="I608" s="4"/>
      <c r="N608" s="4"/>
      <c r="S608" s="4"/>
      <c r="W608" s="4"/>
      <c r="X608" s="4" t="s">
        <v>32</v>
      </c>
      <c r="Y608" s="4"/>
    </row>
    <row r="609" ht="15.75" customHeight="1">
      <c r="A609" s="4"/>
      <c r="D609" s="4"/>
      <c r="E609" s="4"/>
      <c r="F609" s="4"/>
      <c r="H609" s="4"/>
      <c r="I609" s="4"/>
      <c r="N609" s="4"/>
      <c r="S609" s="4"/>
      <c r="W609" s="4"/>
      <c r="X609" s="4" t="s">
        <v>32</v>
      </c>
      <c r="Y609" s="4"/>
    </row>
    <row r="610" ht="15.75" customHeight="1">
      <c r="A610" s="4"/>
      <c r="D610" s="4"/>
      <c r="E610" s="4"/>
      <c r="F610" s="4"/>
      <c r="H610" s="4"/>
      <c r="I610" s="4"/>
      <c r="N610" s="4"/>
      <c r="S610" s="4"/>
      <c r="W610" s="4"/>
      <c r="X610" s="4" t="s">
        <v>32</v>
      </c>
      <c r="Y610" s="4"/>
    </row>
    <row r="611" ht="15.75" customHeight="1">
      <c r="A611" s="4"/>
      <c r="D611" s="4"/>
      <c r="E611" s="4"/>
      <c r="F611" s="4"/>
      <c r="H611" s="4"/>
      <c r="I611" s="4"/>
      <c r="N611" s="4"/>
      <c r="S611" s="4"/>
      <c r="W611" s="4"/>
      <c r="X611" s="4" t="s">
        <v>32</v>
      </c>
      <c r="Y611" s="4"/>
    </row>
    <row r="612" ht="15.75" customHeight="1">
      <c r="A612" s="4"/>
      <c r="D612" s="4"/>
      <c r="E612" s="4"/>
      <c r="F612" s="4"/>
      <c r="H612" s="4"/>
      <c r="I612" s="4"/>
      <c r="N612" s="4"/>
      <c r="S612" s="4"/>
      <c r="W612" s="4"/>
      <c r="X612" s="4" t="s">
        <v>32</v>
      </c>
      <c r="Y612" s="4"/>
    </row>
    <row r="613" ht="15.75" customHeight="1">
      <c r="A613" s="4"/>
      <c r="D613" s="4"/>
      <c r="E613" s="4"/>
      <c r="F613" s="4"/>
      <c r="H613" s="4"/>
      <c r="I613" s="4"/>
      <c r="N613" s="4"/>
      <c r="S613" s="4"/>
      <c r="W613" s="4"/>
      <c r="X613" s="4" t="s">
        <v>32</v>
      </c>
      <c r="Y613" s="4"/>
    </row>
    <row r="614" ht="15.75" customHeight="1">
      <c r="A614" s="4"/>
      <c r="D614" s="4"/>
      <c r="E614" s="4"/>
      <c r="F614" s="4"/>
      <c r="H614" s="4"/>
      <c r="I614" s="4"/>
      <c r="N614" s="4"/>
      <c r="S614" s="4"/>
      <c r="W614" s="4"/>
      <c r="X614" s="4" t="s">
        <v>32</v>
      </c>
      <c r="Y614" s="4"/>
    </row>
    <row r="615" ht="15.75" customHeight="1">
      <c r="A615" s="4"/>
      <c r="D615" s="4"/>
      <c r="E615" s="4"/>
      <c r="F615" s="4"/>
      <c r="H615" s="4"/>
      <c r="I615" s="4"/>
      <c r="N615" s="4"/>
      <c r="S615" s="4"/>
      <c r="W615" s="4"/>
      <c r="X615" s="4" t="s">
        <v>32</v>
      </c>
      <c r="Y615" s="4"/>
    </row>
    <row r="616" ht="15.75" customHeight="1">
      <c r="A616" s="4"/>
      <c r="D616" s="4"/>
      <c r="E616" s="4"/>
      <c r="F616" s="4"/>
      <c r="H616" s="4"/>
      <c r="I616" s="4"/>
      <c r="N616" s="4"/>
      <c r="S616" s="4"/>
      <c r="W616" s="4"/>
      <c r="X616" s="4" t="s">
        <v>32</v>
      </c>
      <c r="Y616" s="4"/>
    </row>
    <row r="617" ht="15.75" customHeight="1">
      <c r="A617" s="4"/>
      <c r="D617" s="4"/>
      <c r="E617" s="4"/>
      <c r="F617" s="4"/>
      <c r="H617" s="4"/>
      <c r="I617" s="4"/>
      <c r="N617" s="4"/>
      <c r="S617" s="4"/>
      <c r="W617" s="4"/>
      <c r="X617" s="4" t="s">
        <v>32</v>
      </c>
      <c r="Y617" s="4"/>
    </row>
    <row r="618" ht="15.75" customHeight="1">
      <c r="A618" s="4"/>
      <c r="D618" s="4"/>
      <c r="E618" s="4"/>
      <c r="F618" s="4"/>
      <c r="H618" s="4"/>
      <c r="I618" s="4"/>
      <c r="N618" s="4"/>
      <c r="S618" s="4"/>
      <c r="W618" s="4"/>
      <c r="X618" s="4" t="s">
        <v>32</v>
      </c>
      <c r="Y618" s="4"/>
    </row>
    <row r="619" ht="15.75" customHeight="1">
      <c r="A619" s="4"/>
      <c r="D619" s="4"/>
      <c r="E619" s="4"/>
      <c r="F619" s="4"/>
      <c r="H619" s="4"/>
      <c r="I619" s="4"/>
      <c r="N619" s="4"/>
      <c r="S619" s="4"/>
      <c r="W619" s="4"/>
      <c r="X619" s="4" t="s">
        <v>32</v>
      </c>
      <c r="Y619" s="4"/>
    </row>
    <row r="620" ht="15.75" customHeight="1">
      <c r="A620" s="4"/>
      <c r="D620" s="4"/>
      <c r="E620" s="4"/>
      <c r="F620" s="4"/>
      <c r="H620" s="4"/>
      <c r="I620" s="4"/>
      <c r="N620" s="4"/>
      <c r="S620" s="4"/>
      <c r="W620" s="4"/>
      <c r="X620" s="4" t="s">
        <v>32</v>
      </c>
      <c r="Y620" s="4"/>
    </row>
    <row r="621" ht="15.75" customHeight="1">
      <c r="A621" s="4"/>
      <c r="D621" s="4"/>
      <c r="E621" s="4"/>
      <c r="F621" s="4"/>
      <c r="H621" s="4"/>
      <c r="I621" s="4"/>
      <c r="N621" s="4"/>
      <c r="S621" s="4"/>
      <c r="W621" s="4"/>
      <c r="X621" s="4" t="s">
        <v>32</v>
      </c>
      <c r="Y621" s="4"/>
    </row>
    <row r="622" ht="15.75" customHeight="1">
      <c r="A622" s="4"/>
      <c r="D622" s="4"/>
      <c r="E622" s="4"/>
      <c r="F622" s="4"/>
      <c r="H622" s="4"/>
      <c r="I622" s="4"/>
      <c r="N622" s="4"/>
      <c r="S622" s="4"/>
      <c r="W622" s="4"/>
      <c r="X622" s="4" t="s">
        <v>32</v>
      </c>
      <c r="Y622" s="4"/>
    </row>
    <row r="623" ht="15.75" customHeight="1">
      <c r="A623" s="4"/>
      <c r="D623" s="4"/>
      <c r="E623" s="4"/>
      <c r="F623" s="4"/>
      <c r="H623" s="4"/>
      <c r="I623" s="4"/>
      <c r="N623" s="4"/>
      <c r="S623" s="4"/>
      <c r="W623" s="4"/>
      <c r="X623" s="4" t="s">
        <v>32</v>
      </c>
      <c r="Y623" s="4"/>
    </row>
    <row r="624" ht="15.75" customHeight="1">
      <c r="A624" s="4"/>
      <c r="D624" s="4"/>
      <c r="E624" s="4"/>
      <c r="F624" s="4"/>
      <c r="H624" s="4"/>
      <c r="I624" s="4"/>
      <c r="N624" s="4"/>
      <c r="S624" s="4"/>
      <c r="W624" s="4"/>
      <c r="X624" s="4" t="s">
        <v>32</v>
      </c>
      <c r="Y624" s="4"/>
    </row>
    <row r="625" ht="15.75" customHeight="1">
      <c r="A625" s="4"/>
      <c r="D625" s="4"/>
      <c r="E625" s="4"/>
      <c r="F625" s="4"/>
      <c r="H625" s="4"/>
      <c r="I625" s="4"/>
      <c r="N625" s="4"/>
      <c r="S625" s="4"/>
      <c r="W625" s="4"/>
      <c r="X625" s="4" t="s">
        <v>32</v>
      </c>
      <c r="Y625" s="4"/>
    </row>
    <row r="626" ht="15.75" customHeight="1">
      <c r="A626" s="4"/>
      <c r="D626" s="4"/>
      <c r="E626" s="4"/>
      <c r="F626" s="4"/>
      <c r="H626" s="4"/>
      <c r="I626" s="4"/>
      <c r="N626" s="4"/>
      <c r="S626" s="4"/>
      <c r="W626" s="4"/>
      <c r="X626" s="4" t="s">
        <v>32</v>
      </c>
      <c r="Y626" s="4"/>
    </row>
    <row r="627" ht="15.75" customHeight="1">
      <c r="A627" s="4"/>
      <c r="D627" s="4"/>
      <c r="E627" s="4"/>
      <c r="F627" s="4"/>
      <c r="H627" s="4"/>
      <c r="I627" s="4"/>
      <c r="N627" s="4"/>
      <c r="S627" s="4"/>
      <c r="W627" s="4"/>
      <c r="X627" s="4" t="s">
        <v>32</v>
      </c>
      <c r="Y627" s="4"/>
    </row>
    <row r="628" ht="15.75" customHeight="1">
      <c r="A628" s="4"/>
      <c r="D628" s="4"/>
      <c r="E628" s="4"/>
      <c r="F628" s="4"/>
      <c r="H628" s="4"/>
      <c r="I628" s="4"/>
      <c r="N628" s="4"/>
      <c r="S628" s="4"/>
      <c r="W628" s="4"/>
      <c r="X628" s="4" t="s">
        <v>32</v>
      </c>
      <c r="Y628" s="4"/>
    </row>
    <row r="629" ht="15.75" customHeight="1">
      <c r="A629" s="4"/>
      <c r="D629" s="4"/>
      <c r="E629" s="4"/>
      <c r="F629" s="4"/>
      <c r="H629" s="4"/>
      <c r="I629" s="4"/>
      <c r="N629" s="4"/>
      <c r="S629" s="4"/>
      <c r="W629" s="4"/>
      <c r="X629" s="4" t="s">
        <v>32</v>
      </c>
      <c r="Y629" s="4"/>
    </row>
    <row r="630" ht="15.75" customHeight="1">
      <c r="A630" s="4"/>
      <c r="D630" s="4"/>
      <c r="E630" s="4"/>
      <c r="F630" s="4"/>
      <c r="H630" s="4"/>
      <c r="I630" s="4"/>
      <c r="N630" s="4"/>
      <c r="S630" s="4"/>
      <c r="W630" s="4"/>
      <c r="X630" s="4" t="s">
        <v>32</v>
      </c>
      <c r="Y630" s="4"/>
    </row>
    <row r="631" ht="15.75" customHeight="1">
      <c r="A631" s="4"/>
      <c r="D631" s="4"/>
      <c r="E631" s="4"/>
      <c r="F631" s="4"/>
      <c r="H631" s="4"/>
      <c r="I631" s="4"/>
      <c r="N631" s="4"/>
      <c r="S631" s="4"/>
      <c r="W631" s="4"/>
      <c r="X631" s="4" t="s">
        <v>32</v>
      </c>
      <c r="Y631" s="4"/>
    </row>
    <row r="632" ht="15.75" customHeight="1">
      <c r="A632" s="4"/>
      <c r="D632" s="4"/>
      <c r="E632" s="4"/>
      <c r="F632" s="4"/>
      <c r="H632" s="4"/>
      <c r="I632" s="4"/>
      <c r="N632" s="4"/>
      <c r="S632" s="4"/>
      <c r="W632" s="4"/>
      <c r="X632" s="4" t="s">
        <v>32</v>
      </c>
      <c r="Y632" s="4"/>
    </row>
    <row r="633" ht="15.75" customHeight="1">
      <c r="A633" s="4"/>
      <c r="D633" s="4"/>
      <c r="E633" s="4"/>
      <c r="F633" s="4"/>
      <c r="H633" s="4"/>
      <c r="I633" s="4"/>
      <c r="N633" s="4"/>
      <c r="S633" s="4"/>
      <c r="W633" s="4"/>
      <c r="X633" s="4" t="s">
        <v>32</v>
      </c>
      <c r="Y633" s="4"/>
    </row>
    <row r="634" ht="15.75" customHeight="1">
      <c r="A634" s="4"/>
      <c r="D634" s="4"/>
      <c r="E634" s="4"/>
      <c r="F634" s="4"/>
      <c r="H634" s="4"/>
      <c r="I634" s="4"/>
      <c r="N634" s="4"/>
      <c r="S634" s="4"/>
      <c r="W634" s="4"/>
      <c r="X634" s="4" t="s">
        <v>32</v>
      </c>
      <c r="Y634" s="4"/>
    </row>
    <row r="635" ht="15.75" customHeight="1">
      <c r="A635" s="4"/>
      <c r="D635" s="4"/>
      <c r="E635" s="4"/>
      <c r="F635" s="4"/>
      <c r="H635" s="4"/>
      <c r="I635" s="4"/>
      <c r="N635" s="4"/>
      <c r="S635" s="4"/>
      <c r="W635" s="4"/>
      <c r="X635" s="4" t="s">
        <v>32</v>
      </c>
      <c r="Y635" s="4"/>
    </row>
    <row r="636" ht="15.75" customHeight="1">
      <c r="A636" s="4"/>
      <c r="D636" s="4"/>
      <c r="E636" s="4"/>
      <c r="F636" s="4"/>
      <c r="H636" s="4"/>
      <c r="I636" s="4"/>
      <c r="N636" s="4"/>
      <c r="S636" s="4"/>
      <c r="W636" s="4"/>
      <c r="X636" s="4" t="s">
        <v>32</v>
      </c>
      <c r="Y636" s="4"/>
    </row>
    <row r="637" ht="15.75" customHeight="1">
      <c r="A637" s="4"/>
      <c r="D637" s="4"/>
      <c r="E637" s="4"/>
      <c r="F637" s="4"/>
      <c r="H637" s="4"/>
      <c r="I637" s="4"/>
      <c r="N637" s="4"/>
      <c r="S637" s="4"/>
      <c r="W637" s="4"/>
      <c r="X637" s="4" t="s">
        <v>32</v>
      </c>
      <c r="Y637" s="4"/>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row r="1148" ht="15.75" customHeight="1">
      <c r="A1148" s="4"/>
      <c r="D1148" s="4"/>
      <c r="E1148" s="4"/>
      <c r="F1148" s="4"/>
      <c r="H1148" s="4"/>
      <c r="I1148" s="4"/>
      <c r="N1148" s="4"/>
      <c r="S1148" s="4"/>
      <c r="W1148" s="4"/>
      <c r="X1148" s="4"/>
      <c r="Y1148" s="4"/>
    </row>
    <row r="1149" ht="15.75" customHeight="1">
      <c r="A1149" s="4"/>
      <c r="D1149" s="4"/>
      <c r="E1149" s="4"/>
      <c r="F1149" s="4"/>
      <c r="H1149" s="4"/>
      <c r="I1149" s="4"/>
      <c r="N1149" s="4"/>
      <c r="S1149" s="4"/>
      <c r="W1149" s="4"/>
      <c r="X1149" s="4"/>
      <c r="Y1149" s="4"/>
    </row>
    <row r="1150" ht="15.75" customHeight="1">
      <c r="A1150" s="4"/>
      <c r="D1150" s="4"/>
      <c r="E1150" s="4"/>
      <c r="F1150" s="4"/>
      <c r="H1150" s="4"/>
      <c r="I1150" s="4"/>
      <c r="N1150" s="4"/>
      <c r="S1150" s="4"/>
      <c r="W1150" s="4"/>
      <c r="X1150" s="4"/>
      <c r="Y1150" s="4"/>
    </row>
    <row r="1151" ht="15.75" customHeight="1">
      <c r="A1151" s="4"/>
      <c r="D1151" s="4"/>
      <c r="E1151" s="4"/>
      <c r="F1151" s="4"/>
      <c r="H1151" s="4"/>
      <c r="I1151" s="4"/>
      <c r="N1151" s="4"/>
      <c r="S1151" s="4"/>
      <c r="W1151" s="4"/>
      <c r="X1151" s="4"/>
      <c r="Y1151" s="4"/>
    </row>
    <row r="1152" ht="15.75" customHeight="1">
      <c r="A1152" s="4"/>
      <c r="D1152" s="4"/>
      <c r="E1152" s="4"/>
      <c r="F1152" s="4"/>
      <c r="H1152" s="4"/>
      <c r="I1152" s="4"/>
      <c r="N1152" s="4"/>
      <c r="S1152" s="4"/>
      <c r="W1152" s="4"/>
      <c r="X1152" s="4"/>
      <c r="Y1152" s="4"/>
    </row>
    <row r="1153" ht="15.75" customHeight="1">
      <c r="A1153" s="4"/>
      <c r="D1153" s="4"/>
      <c r="E1153" s="4"/>
      <c r="F1153" s="4"/>
      <c r="H1153" s="4"/>
      <c r="I1153" s="4"/>
      <c r="N1153" s="4"/>
      <c r="S1153" s="4"/>
      <c r="W1153" s="4"/>
      <c r="X1153" s="4"/>
      <c r="Y1153" s="4"/>
    </row>
    <row r="1154" ht="15.75" customHeight="1">
      <c r="A1154" s="4"/>
      <c r="D1154" s="4"/>
      <c r="E1154" s="4"/>
      <c r="F1154" s="4"/>
      <c r="H1154" s="4"/>
      <c r="I1154" s="4"/>
      <c r="N1154" s="4"/>
      <c r="S1154" s="4"/>
      <c r="W1154" s="4"/>
      <c r="X1154" s="4"/>
      <c r="Y1154" s="4"/>
    </row>
    <row r="1155" ht="15.75" customHeight="1">
      <c r="A1155" s="4"/>
      <c r="D1155" s="4"/>
      <c r="E1155" s="4"/>
      <c r="F1155" s="4"/>
      <c r="H1155" s="4"/>
      <c r="I1155" s="4"/>
      <c r="N1155" s="4"/>
      <c r="S1155" s="4"/>
      <c r="W1155" s="4"/>
      <c r="X1155" s="4"/>
      <c r="Y1155" s="4"/>
    </row>
    <row r="1156" ht="15.75" customHeight="1">
      <c r="A1156" s="4"/>
      <c r="D1156" s="4"/>
      <c r="E1156" s="4"/>
      <c r="F1156" s="4"/>
      <c r="H1156" s="4"/>
      <c r="I1156" s="4"/>
      <c r="N1156" s="4"/>
      <c r="S1156" s="4"/>
      <c r="W1156" s="4"/>
      <c r="X1156" s="4"/>
      <c r="Y1156" s="4"/>
    </row>
    <row r="1157" ht="15.75" customHeight="1">
      <c r="A1157" s="4"/>
      <c r="D1157" s="4"/>
      <c r="E1157" s="4"/>
      <c r="F1157" s="4"/>
      <c r="H1157" s="4"/>
      <c r="I1157" s="4"/>
      <c r="N1157" s="4"/>
      <c r="S1157" s="4"/>
      <c r="W1157" s="4"/>
      <c r="X1157" s="4"/>
      <c r="Y1157" s="4"/>
    </row>
    <row r="1158" ht="15.75" customHeight="1">
      <c r="A1158" s="4"/>
      <c r="D1158" s="4"/>
      <c r="E1158" s="4"/>
      <c r="F1158" s="4"/>
      <c r="H1158" s="4"/>
      <c r="I1158" s="4"/>
      <c r="N1158" s="4"/>
      <c r="S1158" s="4"/>
      <c r="W1158" s="4"/>
      <c r="X1158" s="4"/>
      <c r="Y1158" s="4"/>
    </row>
    <row r="1159" ht="15.75" customHeight="1">
      <c r="A1159" s="4"/>
      <c r="D1159" s="4"/>
      <c r="E1159" s="4"/>
      <c r="F1159" s="4"/>
      <c r="H1159" s="4"/>
      <c r="I1159" s="4"/>
      <c r="N1159" s="4"/>
      <c r="S1159" s="4"/>
      <c r="W1159" s="4"/>
      <c r="X1159" s="4"/>
      <c r="Y1159" s="4"/>
    </row>
    <row r="1160" ht="15.75" customHeight="1">
      <c r="A1160" s="4"/>
      <c r="D1160" s="4"/>
      <c r="E1160" s="4"/>
      <c r="F1160" s="4"/>
      <c r="H1160" s="4"/>
      <c r="I1160" s="4"/>
      <c r="N1160" s="4"/>
      <c r="S1160" s="4"/>
      <c r="W1160" s="4"/>
      <c r="X1160" s="4"/>
      <c r="Y1160" s="4"/>
    </row>
    <row r="1161" ht="15.75" customHeight="1">
      <c r="A1161" s="4"/>
      <c r="D1161" s="4"/>
      <c r="E1161" s="4"/>
      <c r="F1161" s="4"/>
      <c r="H1161" s="4"/>
      <c r="I1161" s="4"/>
      <c r="N1161" s="4"/>
      <c r="S1161" s="4"/>
      <c r="W1161" s="4"/>
      <c r="X1161" s="4"/>
      <c r="Y1161" s="4"/>
    </row>
  </sheetData>
  <autoFilter ref="$A$1:$U$317"/>
  <customSheetViews>
    <customSheetView guid="{E2679661-CD76-4AE2-933C-81CA0DAE2FAF}" filter="1" showAutoFilter="1">
      <autoFilter ref="$A$1:$AC$47"/>
      <extLst>
        <ext uri="GoogleSheetsCustomDataVersion1">
          <go:sheetsCustomData xmlns:go="http://customooxmlschemas.google.com/" filterViewId="1002179495"/>
        </ext>
      </extLst>
    </customSheetView>
    <customSheetView guid="{6F444E55-E8AD-4601-9CCE-EB7C98A30B5D}" filter="1" showAutoFilter="1">
      <autoFilter ref="$A$1:$P$47"/>
      <extLst>
        <ext uri="GoogleSheetsCustomDataVersion1">
          <go:sheetsCustomData xmlns:go="http://customooxmlschemas.google.com/" filterViewId="530457243"/>
        </ext>
      </extLst>
    </customSheetView>
  </customSheetViews>
  <conditionalFormatting sqref="B2:B316">
    <cfRule type="expression" dxfId="0" priority="1">
      <formula>COUNTIF($B$2:$B$316,$B2)&gt;1</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619</v>
      </c>
      <c r="B1" s="1" t="s">
        <v>1</v>
      </c>
      <c r="C1" s="1" t="s">
        <v>2</v>
      </c>
      <c r="D1" s="1"/>
      <c r="E1" s="85" t="s">
        <v>620</v>
      </c>
      <c r="F1" s="26" t="s">
        <v>621</v>
      </c>
      <c r="G1" s="1" t="s">
        <v>622</v>
      </c>
      <c r="H1" s="1"/>
    </row>
    <row r="2" ht="15.75" customHeight="1">
      <c r="A2" s="4" t="s">
        <v>623</v>
      </c>
      <c r="B2" s="19" t="s">
        <v>624</v>
      </c>
      <c r="C2" s="19" t="s">
        <v>25</v>
      </c>
      <c r="E2" s="85"/>
      <c r="F2" s="19" t="str">
        <f>IFERROR(__xludf.DUMMYFUNCTION("ArrayFormula(if(len(C2:C323),regexreplace(regexreplace(regexreplace(mid(regexreplace(regexreplace(regexreplace(LOWER(C2:C323),""( \()|( \))|\(|\)|( )|/|-|(\*\*)|(\*)|(:)|(\.)|=|\[|\]|\n|\r|“|(,_)|(__)|&amp;"",""_""),""!|\$|{|}|\'|[""""]|#+|(^_)|^[0-9]+|(_$)|("&amp;"__$)|(^__)|(\?)"",""""),""( \()|( \))|\(|\)|( )|/|-|(\*\*)|(\*)|(:)|(\.)|=|\[|\]|\n|\r|“|(,_)|(__)"",""_""),1,31),""!|\$|{|}|\'|[""""]|#+|(^_)|^[0-9]+|(_$)|(__$)|(^__)|(\?)"",""""),""!|\$|{|}|\'|[""""]|#+|^[0-9]+|(^_)|(_$)|(__$)|(^__)|(\?)"",""""),""!|\$|"&amp;"{|}|\'|[""""]|#+|^[0-9]+|(^_)|(_$)|(__$)|(^__)|(\?)"",""""),iferror(1/0)))"),"yes")</f>
        <v>yes</v>
      </c>
      <c r="G2" s="19">
        <v>1.0</v>
      </c>
      <c r="H2" s="19"/>
    </row>
    <row r="3" ht="15.75" customHeight="1">
      <c r="A3" s="4" t="s">
        <v>623</v>
      </c>
      <c r="B3" s="19" t="s">
        <v>625</v>
      </c>
      <c r="C3" s="19" t="s">
        <v>37</v>
      </c>
      <c r="E3" s="85"/>
      <c r="F3" s="19" t="str">
        <f>IFERROR(__xludf.DUMMYFUNCTION("""COMPUTED_VALUE"""),"no")</f>
        <v>no</v>
      </c>
      <c r="G3" s="19">
        <v>0.0</v>
      </c>
      <c r="H3" s="19"/>
    </row>
    <row r="4" ht="15.75" customHeight="1">
      <c r="A4" s="4" t="s">
        <v>623</v>
      </c>
      <c r="B4" s="19" t="s">
        <v>626</v>
      </c>
      <c r="C4" s="19" t="s">
        <v>627</v>
      </c>
      <c r="E4" s="85"/>
      <c r="F4" s="19" t="str">
        <f>IFERROR(__xludf.DUMMYFUNCTION("""COMPUTED_VALUE"""),"insufficient_data")</f>
        <v>insufficient_data</v>
      </c>
      <c r="G4" s="19">
        <v>0.0</v>
      </c>
      <c r="H4" s="19"/>
    </row>
    <row r="5" ht="15.75" customHeight="1">
      <c r="A5" s="4" t="s">
        <v>628</v>
      </c>
      <c r="B5" s="19" t="s">
        <v>624</v>
      </c>
      <c r="C5" s="19" t="s">
        <v>25</v>
      </c>
      <c r="E5" s="85"/>
      <c r="F5" s="19" t="str">
        <f>IFERROR(__xludf.DUMMYFUNCTION("""COMPUTED_VALUE"""),"yes")</f>
        <v>yes</v>
      </c>
      <c r="G5" s="19">
        <v>2.0</v>
      </c>
      <c r="H5" s="19"/>
    </row>
    <row r="6" ht="15.75" customHeight="1">
      <c r="A6" s="4" t="s">
        <v>628</v>
      </c>
      <c r="B6" s="19" t="s">
        <v>625</v>
      </c>
      <c r="C6" s="19" t="s">
        <v>37</v>
      </c>
      <c r="E6" s="85"/>
      <c r="F6" s="19" t="str">
        <f>IFERROR(__xludf.DUMMYFUNCTION("""COMPUTED_VALUE"""),"no")</f>
        <v>no</v>
      </c>
      <c r="G6" s="19">
        <v>0.0</v>
      </c>
      <c r="H6" s="19"/>
    </row>
    <row r="7" ht="15.75" customHeight="1">
      <c r="A7" s="4" t="s">
        <v>628</v>
      </c>
      <c r="B7" s="19" t="s">
        <v>626</v>
      </c>
      <c r="C7" s="19" t="s">
        <v>627</v>
      </c>
      <c r="E7" s="85"/>
      <c r="F7" s="19" t="str">
        <f>IFERROR(__xludf.DUMMYFUNCTION("""COMPUTED_VALUE"""),"insufficient_data")</f>
        <v>insufficient_data</v>
      </c>
      <c r="G7" s="19">
        <v>0.0</v>
      </c>
      <c r="H7" s="19"/>
    </row>
    <row r="8" ht="15.75" customHeight="1">
      <c r="A8" s="4" t="s">
        <v>629</v>
      </c>
      <c r="B8" s="19" t="s">
        <v>624</v>
      </c>
      <c r="C8" s="19" t="s">
        <v>25</v>
      </c>
      <c r="E8" s="85"/>
      <c r="F8" s="19" t="str">
        <f>IFERROR(__xludf.DUMMYFUNCTION("""COMPUTED_VALUE"""),"yes")</f>
        <v>yes</v>
      </c>
      <c r="G8" s="19">
        <v>3.0</v>
      </c>
      <c r="H8" s="19"/>
    </row>
    <row r="9" ht="15.75" customHeight="1">
      <c r="A9" s="4" t="s">
        <v>629</v>
      </c>
      <c r="B9" s="19" t="s">
        <v>625</v>
      </c>
      <c r="C9" s="19" t="s">
        <v>37</v>
      </c>
      <c r="E9" s="85"/>
      <c r="F9" s="19" t="str">
        <f>IFERROR(__xludf.DUMMYFUNCTION("""COMPUTED_VALUE"""),"no")</f>
        <v>no</v>
      </c>
      <c r="G9" s="19">
        <v>0.0</v>
      </c>
      <c r="H9" s="19"/>
    </row>
    <row r="10" ht="15.75" customHeight="1">
      <c r="A10" s="4" t="s">
        <v>629</v>
      </c>
      <c r="B10" s="19" t="s">
        <v>626</v>
      </c>
      <c r="C10" s="19" t="s">
        <v>627</v>
      </c>
      <c r="E10" s="85"/>
      <c r="F10" s="19" t="str">
        <f>IFERROR(__xludf.DUMMYFUNCTION("""COMPUTED_VALUE"""),"insufficient_data")</f>
        <v>insufficient_data</v>
      </c>
      <c r="G10" s="19">
        <v>0.0</v>
      </c>
      <c r="H10" s="19"/>
    </row>
    <row r="11" ht="15.75" customHeight="1">
      <c r="A11" s="86" t="s">
        <v>630</v>
      </c>
      <c r="B11" s="19" t="s">
        <v>624</v>
      </c>
      <c r="C11" s="86" t="s">
        <v>25</v>
      </c>
      <c r="E11" s="85"/>
      <c r="F11" s="19" t="str">
        <f>IFERROR(__xludf.DUMMYFUNCTION("""COMPUTED_VALUE"""),"yes")</f>
        <v>yes</v>
      </c>
      <c r="G11" s="19">
        <v>3.0</v>
      </c>
      <c r="H11" s="19"/>
    </row>
    <row r="12" ht="15.75" customHeight="1">
      <c r="A12" s="86" t="s">
        <v>630</v>
      </c>
      <c r="B12" s="19" t="s">
        <v>625</v>
      </c>
      <c r="C12" s="86" t="s">
        <v>37</v>
      </c>
      <c r="E12" s="85"/>
      <c r="F12" s="19" t="str">
        <f>IFERROR(__xludf.DUMMYFUNCTION("""COMPUTED_VALUE"""),"no")</f>
        <v>no</v>
      </c>
      <c r="G12" s="19">
        <v>0.0</v>
      </c>
      <c r="H12" s="19"/>
    </row>
    <row r="13" ht="15.75" customHeight="1">
      <c r="A13" s="86" t="s">
        <v>630</v>
      </c>
      <c r="B13" s="19" t="s">
        <v>631</v>
      </c>
      <c r="C13" s="86" t="s">
        <v>632</v>
      </c>
      <c r="E13" s="85"/>
      <c r="F13" s="19" t="str">
        <f>IFERROR(__xludf.DUMMYFUNCTION("""COMPUTED_VALUE"""),"n_a")</f>
        <v>n_a</v>
      </c>
      <c r="G13" s="19">
        <v>0.0</v>
      </c>
      <c r="H13" s="19"/>
    </row>
    <row r="14" ht="15.75" customHeight="1">
      <c r="A14" s="86" t="s">
        <v>633</v>
      </c>
      <c r="B14" s="19" t="s">
        <v>624</v>
      </c>
      <c r="C14" s="86" t="s">
        <v>25</v>
      </c>
      <c r="E14" s="85"/>
      <c r="F14" s="19" t="str">
        <f>IFERROR(__xludf.DUMMYFUNCTION("""COMPUTED_VALUE"""),"yes")</f>
        <v>yes</v>
      </c>
      <c r="G14" s="19">
        <v>2.0</v>
      </c>
      <c r="H14" s="19"/>
    </row>
    <row r="15" ht="15.75" customHeight="1">
      <c r="A15" s="86" t="s">
        <v>633</v>
      </c>
      <c r="B15" s="19" t="s">
        <v>625</v>
      </c>
      <c r="C15" s="86" t="s">
        <v>37</v>
      </c>
      <c r="E15" s="85"/>
      <c r="F15" s="19" t="str">
        <f>IFERROR(__xludf.DUMMYFUNCTION("""COMPUTED_VALUE"""),"no")</f>
        <v>no</v>
      </c>
      <c r="G15" s="19">
        <v>0.0</v>
      </c>
      <c r="H15" s="19"/>
    </row>
    <row r="16" ht="15.75" customHeight="1">
      <c r="A16" s="86" t="s">
        <v>633</v>
      </c>
      <c r="B16" s="19" t="s">
        <v>631</v>
      </c>
      <c r="C16" s="4" t="s">
        <v>632</v>
      </c>
      <c r="E16" s="85"/>
      <c r="F16" s="19" t="str">
        <f>IFERROR(__xludf.DUMMYFUNCTION("""COMPUTED_VALUE"""),"n_a")</f>
        <v>n_a</v>
      </c>
      <c r="G16" s="19">
        <v>0.0</v>
      </c>
      <c r="H16" s="19"/>
    </row>
    <row r="17" ht="15.75" customHeight="1">
      <c r="A17" s="1" t="s">
        <v>634</v>
      </c>
      <c r="B17" s="19" t="s">
        <v>624</v>
      </c>
      <c r="C17" s="1" t="s">
        <v>25</v>
      </c>
      <c r="E17" s="85"/>
      <c r="F17" s="19" t="str">
        <f>IFERROR(__xludf.DUMMYFUNCTION("""COMPUTED_VALUE"""),"yes")</f>
        <v>yes</v>
      </c>
      <c r="G17" s="19">
        <v>1.0</v>
      </c>
      <c r="H17" s="1"/>
    </row>
    <row r="18" ht="15.75" customHeight="1">
      <c r="A18" s="1" t="s">
        <v>634</v>
      </c>
      <c r="B18" s="85" t="s">
        <v>625</v>
      </c>
      <c r="C18" s="1" t="s">
        <v>37</v>
      </c>
      <c r="E18" s="85"/>
      <c r="F18" s="85" t="str">
        <f>IFERROR(__xludf.DUMMYFUNCTION("""COMPUTED_VALUE"""),"no")</f>
        <v>no</v>
      </c>
      <c r="G18" s="19">
        <v>0.0</v>
      </c>
      <c r="H18" s="1"/>
    </row>
    <row r="19" ht="15.75" customHeight="1">
      <c r="A19" s="1" t="s">
        <v>634</v>
      </c>
      <c r="B19" s="85" t="s">
        <v>631</v>
      </c>
      <c r="C19" s="4" t="s">
        <v>632</v>
      </c>
      <c r="E19" s="85"/>
      <c r="F19" s="85" t="str">
        <f>IFERROR(__xludf.DUMMYFUNCTION("""COMPUTED_VALUE"""),"n_a")</f>
        <v>n_a</v>
      </c>
      <c r="G19" s="19">
        <v>0.0</v>
      </c>
      <c r="H19" s="1"/>
    </row>
    <row r="20" ht="15.75" customHeight="1">
      <c r="A20" s="47" t="s">
        <v>635</v>
      </c>
      <c r="B20" s="19" t="s">
        <v>624</v>
      </c>
      <c r="C20" s="1" t="s">
        <v>25</v>
      </c>
      <c r="E20" s="85"/>
      <c r="F20" s="85" t="str">
        <f>IFERROR(__xludf.DUMMYFUNCTION("""COMPUTED_VALUE"""),"yes")</f>
        <v>yes</v>
      </c>
      <c r="G20" s="87">
        <v>0.0</v>
      </c>
      <c r="H20" s="1"/>
    </row>
    <row r="21" ht="15.75" customHeight="1">
      <c r="A21" s="47" t="s">
        <v>635</v>
      </c>
      <c r="B21" s="85" t="s">
        <v>625</v>
      </c>
      <c r="C21" s="1" t="s">
        <v>37</v>
      </c>
      <c r="E21" s="85"/>
      <c r="F21" s="85" t="str">
        <f>IFERROR(__xludf.DUMMYFUNCTION("""COMPUTED_VALUE"""),"no")</f>
        <v>no</v>
      </c>
      <c r="G21" s="87">
        <v>0.0</v>
      </c>
      <c r="H21" s="1"/>
    </row>
    <row r="22" ht="15.75" customHeight="1">
      <c r="A22" s="47" t="s">
        <v>635</v>
      </c>
      <c r="B22" s="85" t="s">
        <v>631</v>
      </c>
      <c r="C22" s="4" t="s">
        <v>632</v>
      </c>
      <c r="E22" s="85"/>
      <c r="F22" s="85" t="str">
        <f>IFERROR(__xludf.DUMMYFUNCTION("""COMPUTED_VALUE"""),"n_a")</f>
        <v>n_a</v>
      </c>
      <c r="G22" s="87">
        <v>0.0</v>
      </c>
      <c r="H22" s="1"/>
    </row>
    <row r="23" ht="15.75" customHeight="1">
      <c r="A23" s="19" t="s">
        <v>636</v>
      </c>
      <c r="B23" s="88" t="s">
        <v>637</v>
      </c>
      <c r="C23" s="19" t="s">
        <v>638</v>
      </c>
      <c r="E23" s="85"/>
      <c r="F23" s="85" t="str">
        <f>IFERROR(__xludf.DUMMYFUNCTION("""COMPUTED_VALUE"""),"none")</f>
        <v>none</v>
      </c>
      <c r="G23" s="89">
        <v>0.0</v>
      </c>
      <c r="H23" s="1"/>
    </row>
    <row r="24" ht="15.75" customHeight="1">
      <c r="A24" s="19" t="s">
        <v>636</v>
      </c>
      <c r="B24" s="88" t="s">
        <v>639</v>
      </c>
      <c r="C24" s="19" t="s">
        <v>640</v>
      </c>
      <c r="E24" s="85"/>
      <c r="F24" s="85" t="str">
        <f>IFERROR(__xludf.DUMMYFUNCTION("""COMPUTED_VALUE"""),"available")</f>
        <v>available</v>
      </c>
      <c r="G24" s="89">
        <v>1.0</v>
      </c>
      <c r="H24" s="1"/>
    </row>
    <row r="25" ht="15.75" customHeight="1">
      <c r="A25" s="19" t="s">
        <v>636</v>
      </c>
      <c r="B25" s="88" t="s">
        <v>641</v>
      </c>
      <c r="C25" s="19" t="s">
        <v>642</v>
      </c>
      <c r="E25" s="85"/>
      <c r="F25" s="85" t="str">
        <f>IFERROR(__xludf.DUMMYFUNCTION("""COMPUTED_VALUE"""),"adequate")</f>
        <v>adequate</v>
      </c>
      <c r="G25" s="89">
        <v>0.0</v>
      </c>
      <c r="H25" s="1"/>
    </row>
    <row r="26" ht="15.75" customHeight="1">
      <c r="A26" s="19" t="s">
        <v>636</v>
      </c>
      <c r="B26" s="88" t="s">
        <v>643</v>
      </c>
      <c r="C26" s="19" t="s">
        <v>644</v>
      </c>
      <c r="E26" s="85"/>
      <c r="F26" s="85" t="str">
        <f>IFERROR(__xludf.DUMMYFUNCTION("""COMPUTED_VALUE"""),"functional")</f>
        <v>functional</v>
      </c>
      <c r="G26" s="89">
        <v>1.0</v>
      </c>
      <c r="H26" s="1"/>
    </row>
    <row r="27" ht="15.75" customHeight="1">
      <c r="A27" s="87" t="s">
        <v>645</v>
      </c>
      <c r="B27" s="88" t="s">
        <v>646</v>
      </c>
      <c r="C27" s="19" t="s">
        <v>647</v>
      </c>
      <c r="E27" s="85"/>
      <c r="F27" s="85" t="str">
        <f>IFERROR(__xludf.DUMMYFUNCTION("""COMPUTED_VALUE"""),"not_functional")</f>
        <v>not_functional</v>
      </c>
      <c r="G27" s="89">
        <v>0.0</v>
      </c>
      <c r="H27" s="1"/>
    </row>
    <row r="28" ht="15.75" customHeight="1">
      <c r="A28" s="87" t="s">
        <v>645</v>
      </c>
      <c r="B28" s="88" t="s">
        <v>648</v>
      </c>
      <c r="C28" s="28" t="s">
        <v>649</v>
      </c>
      <c r="E28" s="85"/>
      <c r="F28" s="85" t="str">
        <f>IFERROR(__xludf.DUMMYFUNCTION("""COMPUTED_VALUE"""),"serviced_regularly")</f>
        <v>serviced_regularly</v>
      </c>
      <c r="G28" s="89">
        <v>0.0</v>
      </c>
      <c r="H28" s="1"/>
    </row>
    <row r="29" ht="15.75" customHeight="1">
      <c r="A29" s="87" t="s">
        <v>645</v>
      </c>
      <c r="B29" s="88" t="s">
        <v>650</v>
      </c>
      <c r="C29" s="28" t="s">
        <v>651</v>
      </c>
      <c r="E29" s="85"/>
      <c r="F29" s="85" t="str">
        <f>IFERROR(__xludf.DUMMYFUNCTION("""COMPUTED_VALUE"""),"service_history_available")</f>
        <v>service_history_available</v>
      </c>
      <c r="G29" s="89">
        <v>0.0</v>
      </c>
      <c r="H29" s="1"/>
    </row>
    <row r="30" ht="15.75" customHeight="1">
      <c r="A30" s="1" t="s">
        <v>652</v>
      </c>
      <c r="B30" s="85" t="s">
        <v>653</v>
      </c>
      <c r="C30" s="4" t="s">
        <v>654</v>
      </c>
      <c r="E30" s="85"/>
      <c r="F30" s="85" t="str">
        <f>IFERROR(__xludf.DUMMYFUNCTION("""COMPUTED_VALUE"""),"abia")</f>
        <v>abia</v>
      </c>
      <c r="G30" s="1"/>
      <c r="H30" s="1"/>
    </row>
    <row r="31" ht="15.75" customHeight="1">
      <c r="A31" s="1" t="s">
        <v>652</v>
      </c>
      <c r="B31" s="85" t="s">
        <v>655</v>
      </c>
      <c r="C31" s="4" t="s">
        <v>656</v>
      </c>
      <c r="E31" s="85"/>
      <c r="F31" s="85" t="str">
        <f>IFERROR(__xludf.DUMMYFUNCTION("""COMPUTED_VALUE"""),"adamawa")</f>
        <v>adamawa</v>
      </c>
      <c r="G31" s="1"/>
      <c r="H31" s="1"/>
    </row>
    <row r="32" ht="15.75" customHeight="1">
      <c r="A32" s="1" t="s">
        <v>652</v>
      </c>
      <c r="B32" s="85" t="s">
        <v>657</v>
      </c>
      <c r="C32" s="4" t="s">
        <v>658</v>
      </c>
      <c r="E32" s="85"/>
      <c r="F32" s="85" t="str">
        <f>IFERROR(__xludf.DUMMYFUNCTION("""COMPUTED_VALUE"""),"akwa_ibom")</f>
        <v>akwa_ibom</v>
      </c>
      <c r="G32" s="1"/>
      <c r="H32" s="1"/>
    </row>
    <row r="33" ht="15.75" customHeight="1">
      <c r="A33" s="1" t="s">
        <v>652</v>
      </c>
      <c r="B33" s="85" t="s">
        <v>659</v>
      </c>
      <c r="C33" s="4" t="s">
        <v>660</v>
      </c>
      <c r="E33" s="85"/>
      <c r="F33" s="85" t="str">
        <f>IFERROR(__xludf.DUMMYFUNCTION("""COMPUTED_VALUE"""),"anambra")</f>
        <v>anambra</v>
      </c>
      <c r="G33" s="1"/>
      <c r="H33" s="1"/>
    </row>
    <row r="34" ht="15.75" customHeight="1">
      <c r="A34" s="1" t="s">
        <v>652</v>
      </c>
      <c r="B34" s="85" t="s">
        <v>661</v>
      </c>
      <c r="C34" s="4" t="s">
        <v>662</v>
      </c>
      <c r="E34" s="85"/>
      <c r="F34" s="85" t="str">
        <f>IFERROR(__xludf.DUMMYFUNCTION("""COMPUTED_VALUE"""),"bauchi")</f>
        <v>bauchi</v>
      </c>
      <c r="G34" s="1"/>
      <c r="H34" s="1"/>
    </row>
    <row r="35" ht="15.75" customHeight="1">
      <c r="A35" s="1" t="s">
        <v>652</v>
      </c>
      <c r="B35" s="85" t="s">
        <v>663</v>
      </c>
      <c r="C35" s="4" t="s">
        <v>664</v>
      </c>
      <c r="E35" s="85"/>
      <c r="F35" s="85" t="str">
        <f>IFERROR(__xludf.DUMMYFUNCTION("""COMPUTED_VALUE"""),"bayelsa")</f>
        <v>bayelsa</v>
      </c>
      <c r="G35" s="1"/>
      <c r="H35" s="1"/>
    </row>
    <row r="36" ht="15.75" customHeight="1">
      <c r="A36" s="1" t="s">
        <v>652</v>
      </c>
      <c r="B36" s="85" t="s">
        <v>665</v>
      </c>
      <c r="C36" s="4" t="s">
        <v>666</v>
      </c>
      <c r="E36" s="85"/>
      <c r="F36" s="85" t="str">
        <f>IFERROR(__xludf.DUMMYFUNCTION("""COMPUTED_VALUE"""),"benue")</f>
        <v>benue</v>
      </c>
      <c r="G36" s="1"/>
      <c r="H36" s="1"/>
    </row>
    <row r="37" ht="15.75" customHeight="1">
      <c r="A37" s="1" t="s">
        <v>652</v>
      </c>
      <c r="B37" s="85" t="s">
        <v>667</v>
      </c>
      <c r="C37" s="4" t="s">
        <v>668</v>
      </c>
      <c r="E37" s="85"/>
      <c r="F37" s="85" t="str">
        <f>IFERROR(__xludf.DUMMYFUNCTION("""COMPUTED_VALUE"""),"borno")</f>
        <v>borno</v>
      </c>
      <c r="G37" s="1"/>
      <c r="H37" s="1"/>
    </row>
    <row r="38" ht="15.75" customHeight="1">
      <c r="A38" s="1" t="s">
        <v>652</v>
      </c>
      <c r="B38" s="85" t="s">
        <v>669</v>
      </c>
      <c r="C38" s="4" t="s">
        <v>670</v>
      </c>
      <c r="E38" s="85"/>
      <c r="F38" s="85" t="str">
        <f>IFERROR(__xludf.DUMMYFUNCTION("""COMPUTED_VALUE"""),"cross_river")</f>
        <v>cross_river</v>
      </c>
      <c r="G38" s="1"/>
      <c r="H38" s="1"/>
    </row>
    <row r="39" ht="15.75" customHeight="1">
      <c r="A39" s="90" t="s">
        <v>652</v>
      </c>
      <c r="B39" s="1" t="s">
        <v>671</v>
      </c>
      <c r="C39" s="86" t="s">
        <v>672</v>
      </c>
      <c r="E39" s="85"/>
      <c r="F39" s="85" t="str">
        <f>IFERROR(__xludf.DUMMYFUNCTION("""COMPUTED_VALUE"""),"delta")</f>
        <v>delta</v>
      </c>
      <c r="G39" s="1"/>
      <c r="H39" s="1"/>
    </row>
    <row r="40" ht="15.75" customHeight="1">
      <c r="A40" s="90" t="s">
        <v>652</v>
      </c>
      <c r="B40" s="1" t="s">
        <v>673</v>
      </c>
      <c r="C40" s="86" t="s">
        <v>674</v>
      </c>
      <c r="E40" s="85"/>
      <c r="F40" s="85" t="str">
        <f>IFERROR(__xludf.DUMMYFUNCTION("""COMPUTED_VALUE"""),"ebonyi")</f>
        <v>ebonyi</v>
      </c>
      <c r="G40" s="1"/>
      <c r="H40" s="1"/>
    </row>
    <row r="41" ht="15.75" customHeight="1">
      <c r="A41" s="90" t="s">
        <v>652</v>
      </c>
      <c r="B41" s="1" t="s">
        <v>675</v>
      </c>
      <c r="C41" s="86" t="s">
        <v>676</v>
      </c>
      <c r="E41" s="85"/>
      <c r="F41" s="85" t="str">
        <f>IFERROR(__xludf.DUMMYFUNCTION("""COMPUTED_VALUE"""),"edo")</f>
        <v>edo</v>
      </c>
      <c r="G41" s="1"/>
      <c r="H41" s="1"/>
    </row>
    <row r="42" ht="15.75" customHeight="1">
      <c r="A42" s="90" t="s">
        <v>652</v>
      </c>
      <c r="B42" s="1" t="s">
        <v>677</v>
      </c>
      <c r="C42" s="86" t="s">
        <v>678</v>
      </c>
      <c r="E42" s="85"/>
      <c r="F42" s="85" t="str">
        <f>IFERROR(__xludf.DUMMYFUNCTION("""COMPUTED_VALUE"""),"ekiti")</f>
        <v>ekiti</v>
      </c>
      <c r="G42" s="1"/>
      <c r="H42" s="1"/>
    </row>
    <row r="43" ht="15.75" customHeight="1">
      <c r="A43" s="90" t="s">
        <v>652</v>
      </c>
      <c r="B43" s="1" t="s">
        <v>679</v>
      </c>
      <c r="C43" s="86" t="s">
        <v>680</v>
      </c>
      <c r="E43" s="85"/>
      <c r="F43" s="85" t="str">
        <f>IFERROR(__xludf.DUMMYFUNCTION("""COMPUTED_VALUE"""),"enugu")</f>
        <v>enugu</v>
      </c>
      <c r="G43" s="1"/>
      <c r="H43" s="1"/>
    </row>
    <row r="44" ht="15.75" customHeight="1">
      <c r="A44" s="90" t="s">
        <v>652</v>
      </c>
      <c r="B44" s="1" t="s">
        <v>681</v>
      </c>
      <c r="C44" s="86" t="s">
        <v>682</v>
      </c>
      <c r="E44" s="85"/>
      <c r="F44" s="85" t="str">
        <f>IFERROR(__xludf.DUMMYFUNCTION("""COMPUTED_VALUE"""),"fct")</f>
        <v>fct</v>
      </c>
      <c r="G44" s="1"/>
      <c r="H44" s="1"/>
    </row>
    <row r="45" ht="15.75" customHeight="1">
      <c r="A45" s="90" t="s">
        <v>652</v>
      </c>
      <c r="B45" s="1" t="s">
        <v>683</v>
      </c>
      <c r="C45" s="86" t="s">
        <v>684</v>
      </c>
      <c r="E45" s="85"/>
      <c r="F45" s="85" t="str">
        <f>IFERROR(__xludf.DUMMYFUNCTION("""COMPUTED_VALUE"""),"gombe")</f>
        <v>gombe</v>
      </c>
      <c r="G45" s="1"/>
      <c r="H45" s="1"/>
    </row>
    <row r="46" ht="15.75" customHeight="1">
      <c r="A46" s="90" t="s">
        <v>652</v>
      </c>
      <c r="B46" s="1" t="s">
        <v>685</v>
      </c>
      <c r="C46" s="4" t="s">
        <v>686</v>
      </c>
      <c r="E46" s="85"/>
      <c r="F46" s="85" t="str">
        <f>IFERROR(__xludf.DUMMYFUNCTION("""COMPUTED_VALUE"""),"imo")</f>
        <v>imo</v>
      </c>
      <c r="G46" s="1"/>
      <c r="H46" s="1"/>
    </row>
    <row r="47" ht="15.75" customHeight="1">
      <c r="A47" s="90" t="s">
        <v>652</v>
      </c>
      <c r="B47" s="1" t="s">
        <v>687</v>
      </c>
      <c r="C47" s="4" t="s">
        <v>688</v>
      </c>
      <c r="E47" s="85"/>
      <c r="F47" s="85" t="str">
        <f>IFERROR(__xludf.DUMMYFUNCTION("""COMPUTED_VALUE"""),"jigawa")</f>
        <v>jigawa</v>
      </c>
      <c r="G47" s="1"/>
      <c r="H47" s="1"/>
    </row>
    <row r="48" ht="15.75" customHeight="1">
      <c r="A48" s="90" t="s">
        <v>652</v>
      </c>
      <c r="B48" s="1" t="s">
        <v>689</v>
      </c>
      <c r="C48" s="4" t="s">
        <v>690</v>
      </c>
      <c r="E48" s="85"/>
      <c r="F48" s="85" t="str">
        <f>IFERROR(__xludf.DUMMYFUNCTION("""COMPUTED_VALUE"""),"kaduna")</f>
        <v>kaduna</v>
      </c>
      <c r="G48" s="1"/>
      <c r="H48" s="1"/>
    </row>
    <row r="49" ht="15.75" customHeight="1">
      <c r="A49" s="90" t="s">
        <v>652</v>
      </c>
      <c r="B49" s="1" t="s">
        <v>691</v>
      </c>
      <c r="C49" s="4" t="s">
        <v>692</v>
      </c>
      <c r="E49" s="85"/>
      <c r="F49" s="85" t="str">
        <f>IFERROR(__xludf.DUMMYFUNCTION("""COMPUTED_VALUE"""),"kano")</f>
        <v>kano</v>
      </c>
      <c r="G49" s="1"/>
      <c r="H49" s="1"/>
    </row>
    <row r="50" ht="15.75" customHeight="1">
      <c r="A50" s="90" t="s">
        <v>652</v>
      </c>
      <c r="B50" s="85" t="s">
        <v>693</v>
      </c>
      <c r="C50" s="4" t="s">
        <v>694</v>
      </c>
      <c r="E50" s="85"/>
      <c r="F50" s="85" t="str">
        <f>IFERROR(__xludf.DUMMYFUNCTION("""COMPUTED_VALUE"""),"katsina")</f>
        <v>katsina</v>
      </c>
      <c r="G50" s="1"/>
      <c r="H50" s="1"/>
    </row>
    <row r="51" ht="15.75" customHeight="1">
      <c r="A51" s="90" t="s">
        <v>652</v>
      </c>
      <c r="B51" s="1" t="s">
        <v>695</v>
      </c>
      <c r="C51" s="4" t="s">
        <v>696</v>
      </c>
      <c r="E51" s="85"/>
      <c r="F51" s="85" t="str">
        <f>IFERROR(__xludf.DUMMYFUNCTION("""COMPUTED_VALUE"""),"kebbi")</f>
        <v>kebbi</v>
      </c>
      <c r="G51" s="1"/>
      <c r="H51" s="1"/>
    </row>
    <row r="52" ht="15.75" customHeight="1">
      <c r="A52" s="90" t="s">
        <v>652</v>
      </c>
      <c r="B52" s="1" t="s">
        <v>697</v>
      </c>
      <c r="C52" s="4" t="s">
        <v>698</v>
      </c>
      <c r="E52" s="85"/>
      <c r="F52" s="85" t="str">
        <f>IFERROR(__xludf.DUMMYFUNCTION("""COMPUTED_VALUE"""),"kogi")</f>
        <v>kogi</v>
      </c>
      <c r="G52" s="1"/>
      <c r="H52" s="1"/>
    </row>
    <row r="53" ht="15.75" customHeight="1">
      <c r="A53" s="86" t="s">
        <v>652</v>
      </c>
      <c r="B53" s="1" t="s">
        <v>699</v>
      </c>
      <c r="C53" s="4" t="s">
        <v>700</v>
      </c>
      <c r="E53" s="85"/>
      <c r="F53" s="85" t="str">
        <f>IFERROR(__xludf.DUMMYFUNCTION("""COMPUTED_VALUE"""),"kwara")</f>
        <v>kwara</v>
      </c>
      <c r="G53" s="1"/>
      <c r="H53" s="1"/>
    </row>
    <row r="54" ht="15.75" customHeight="1">
      <c r="A54" s="86" t="s">
        <v>652</v>
      </c>
      <c r="B54" s="1" t="s">
        <v>701</v>
      </c>
      <c r="C54" s="4" t="s">
        <v>702</v>
      </c>
      <c r="E54" s="85"/>
      <c r="F54" s="85" t="str">
        <f>IFERROR(__xludf.DUMMYFUNCTION("""COMPUTED_VALUE"""),"lagos")</f>
        <v>lagos</v>
      </c>
      <c r="G54" s="1"/>
      <c r="H54" s="1"/>
    </row>
    <row r="55" ht="15.75" customHeight="1">
      <c r="A55" s="86" t="s">
        <v>652</v>
      </c>
      <c r="B55" s="1" t="s">
        <v>703</v>
      </c>
      <c r="C55" s="4" t="s">
        <v>704</v>
      </c>
      <c r="E55" s="85"/>
      <c r="F55" s="85" t="str">
        <f>IFERROR(__xludf.DUMMYFUNCTION("""COMPUTED_VALUE"""),"nasarawa")</f>
        <v>nasarawa</v>
      </c>
      <c r="G55" s="1"/>
      <c r="H55" s="1"/>
    </row>
    <row r="56" ht="15.75" customHeight="1">
      <c r="A56" s="86" t="s">
        <v>652</v>
      </c>
      <c r="B56" s="90" t="s">
        <v>705</v>
      </c>
      <c r="C56" s="4" t="s">
        <v>706</v>
      </c>
      <c r="E56" s="85"/>
      <c r="F56" s="85" t="str">
        <f>IFERROR(__xludf.DUMMYFUNCTION("""COMPUTED_VALUE"""),"niger")</f>
        <v>niger</v>
      </c>
      <c r="G56" s="90"/>
      <c r="H56" s="90"/>
    </row>
    <row r="57" ht="15.75" customHeight="1">
      <c r="A57" s="86" t="s">
        <v>652</v>
      </c>
      <c r="B57" s="1" t="s">
        <v>707</v>
      </c>
      <c r="C57" s="4" t="s">
        <v>708</v>
      </c>
      <c r="E57" s="85"/>
      <c r="F57" s="85" t="str">
        <f>IFERROR(__xludf.DUMMYFUNCTION("""COMPUTED_VALUE"""),"ogun")</f>
        <v>ogun</v>
      </c>
      <c r="G57" s="1"/>
      <c r="H57" s="1"/>
    </row>
    <row r="58" ht="15.75" customHeight="1">
      <c r="A58" s="86" t="s">
        <v>652</v>
      </c>
      <c r="B58" s="90" t="s">
        <v>709</v>
      </c>
      <c r="C58" s="4" t="s">
        <v>710</v>
      </c>
      <c r="E58" s="85"/>
      <c r="F58" s="85" t="str">
        <f>IFERROR(__xludf.DUMMYFUNCTION("""COMPUTED_VALUE"""),"ondo")</f>
        <v>ondo</v>
      </c>
      <c r="G58" s="90"/>
      <c r="H58" s="90"/>
    </row>
    <row r="59" ht="15.75" customHeight="1">
      <c r="A59" s="86" t="s">
        <v>652</v>
      </c>
      <c r="B59" s="90" t="s">
        <v>711</v>
      </c>
      <c r="C59" s="4" t="s">
        <v>712</v>
      </c>
      <c r="E59" s="85"/>
      <c r="F59" s="85" t="str">
        <f>IFERROR(__xludf.DUMMYFUNCTION("""COMPUTED_VALUE"""),"oyo")</f>
        <v>oyo</v>
      </c>
      <c r="G59" s="90"/>
      <c r="H59" s="90"/>
    </row>
    <row r="60" ht="15.75" customHeight="1">
      <c r="A60" s="86" t="s">
        <v>652</v>
      </c>
      <c r="B60" s="90" t="s">
        <v>713</v>
      </c>
      <c r="C60" s="4" t="s">
        <v>714</v>
      </c>
      <c r="E60" s="85"/>
      <c r="F60" s="85" t="str">
        <f>IFERROR(__xludf.DUMMYFUNCTION("""COMPUTED_VALUE"""),"plateau")</f>
        <v>plateau</v>
      </c>
      <c r="G60" s="90"/>
      <c r="H60" s="90"/>
    </row>
    <row r="61" ht="15.75" customHeight="1">
      <c r="A61" s="86" t="s">
        <v>652</v>
      </c>
      <c r="B61" s="90" t="s">
        <v>715</v>
      </c>
      <c r="C61" s="4" t="s">
        <v>716</v>
      </c>
      <c r="E61" s="85"/>
      <c r="F61" s="85" t="str">
        <f>IFERROR(__xludf.DUMMYFUNCTION("""COMPUTED_VALUE"""),"rivers")</f>
        <v>rivers</v>
      </c>
      <c r="G61" s="90"/>
      <c r="H61" s="90"/>
    </row>
    <row r="62" ht="15.75" customHeight="1">
      <c r="A62" s="86" t="s">
        <v>652</v>
      </c>
      <c r="B62" s="90" t="s">
        <v>717</v>
      </c>
      <c r="C62" s="4" t="s">
        <v>718</v>
      </c>
      <c r="E62" s="85"/>
      <c r="F62" s="85" t="str">
        <f>IFERROR(__xludf.DUMMYFUNCTION("""COMPUTED_VALUE"""),"sokoto")</f>
        <v>sokoto</v>
      </c>
      <c r="G62" s="90"/>
      <c r="H62" s="90"/>
    </row>
    <row r="63" ht="15.75" customHeight="1">
      <c r="A63" s="86" t="s">
        <v>652</v>
      </c>
      <c r="B63" s="90" t="s">
        <v>719</v>
      </c>
      <c r="C63" s="4" t="s">
        <v>720</v>
      </c>
      <c r="E63" s="85"/>
      <c r="F63" s="85" t="str">
        <f>IFERROR(__xludf.DUMMYFUNCTION("""COMPUTED_VALUE"""),"taraba")</f>
        <v>taraba</v>
      </c>
      <c r="G63" s="90"/>
      <c r="H63" s="90"/>
    </row>
    <row r="64" ht="15.75" customHeight="1">
      <c r="A64" s="90" t="s">
        <v>652</v>
      </c>
      <c r="B64" s="90" t="s">
        <v>721</v>
      </c>
      <c r="C64" s="4" t="s">
        <v>722</v>
      </c>
      <c r="E64" s="85"/>
      <c r="F64" s="85" t="str">
        <f>IFERROR(__xludf.DUMMYFUNCTION("""COMPUTED_VALUE"""),"yobe")</f>
        <v>yobe</v>
      </c>
      <c r="G64" s="90"/>
      <c r="H64" s="90"/>
    </row>
    <row r="65" ht="15.75" customHeight="1">
      <c r="A65" s="90" t="s">
        <v>652</v>
      </c>
      <c r="B65" s="90" t="s">
        <v>723</v>
      </c>
      <c r="C65" s="4" t="s">
        <v>724</v>
      </c>
      <c r="E65" s="85"/>
      <c r="F65" s="85" t="str">
        <f>IFERROR(__xludf.DUMMYFUNCTION("""COMPUTED_VALUE"""),"zamfara")</f>
        <v>zamfara</v>
      </c>
      <c r="G65" s="90"/>
      <c r="H65" s="90"/>
    </row>
    <row r="66" ht="15.75" customHeight="1">
      <c r="A66" s="90" t="s">
        <v>652</v>
      </c>
      <c r="B66" s="90" t="s">
        <v>723</v>
      </c>
      <c r="C66" s="4" t="s">
        <v>724</v>
      </c>
      <c r="E66" s="85"/>
      <c r="F66" s="85" t="str">
        <f>IFERROR(__xludf.DUMMYFUNCTION("""COMPUTED_VALUE"""),"zamfara")</f>
        <v>zamfara</v>
      </c>
      <c r="G66" s="90"/>
      <c r="H66" s="90"/>
    </row>
    <row r="67" ht="15.75" customHeight="1">
      <c r="A67" s="90"/>
      <c r="B67" s="90"/>
      <c r="E67" s="85"/>
      <c r="F67" s="85"/>
      <c r="G67" s="90"/>
      <c r="H67" s="90"/>
    </row>
    <row r="68" ht="15.75" customHeight="1">
      <c r="A68" s="90"/>
      <c r="B68" s="90"/>
      <c r="E68" s="85"/>
      <c r="F68" s="85"/>
      <c r="G68" s="90"/>
      <c r="H68" s="90"/>
    </row>
    <row r="69" ht="15.75" customHeight="1">
      <c r="A69" s="90"/>
      <c r="B69" s="90"/>
      <c r="E69" s="85"/>
      <c r="F69" s="85"/>
      <c r="G69" s="90"/>
      <c r="H69" s="90"/>
    </row>
    <row r="70" ht="15.75" customHeight="1">
      <c r="A70" s="90"/>
      <c r="B70" s="85"/>
      <c r="E70" s="86"/>
      <c r="F70" s="85"/>
      <c r="G70" s="1"/>
      <c r="H70" s="1"/>
    </row>
    <row r="71" ht="15.75" customHeight="1">
      <c r="A71" s="90"/>
      <c r="B71" s="85"/>
      <c r="E71" s="86"/>
      <c r="F71" s="85"/>
      <c r="G71" s="1"/>
      <c r="H71" s="1"/>
    </row>
    <row r="72" ht="15.75" customHeight="1">
      <c r="A72" s="90"/>
      <c r="B72" s="85"/>
      <c r="E72" s="86"/>
      <c r="F72" s="85"/>
      <c r="G72" s="1"/>
      <c r="H72" s="1"/>
    </row>
    <row r="73" ht="15.75" customHeight="1">
      <c r="A73" s="90"/>
      <c r="B73" s="85"/>
      <c r="E73" s="86"/>
      <c r="F73" s="85"/>
      <c r="G73" s="1"/>
      <c r="H73" s="1"/>
    </row>
    <row r="74" ht="15.75" customHeight="1">
      <c r="A74" s="90"/>
      <c r="B74" s="85"/>
      <c r="E74" s="86"/>
      <c r="F74" s="85"/>
      <c r="G74" s="1"/>
      <c r="H74" s="1"/>
    </row>
    <row r="75" ht="15.75" customHeight="1">
      <c r="A75" s="90"/>
      <c r="B75" s="85"/>
      <c r="E75" s="86"/>
      <c r="F75" s="85"/>
      <c r="G75" s="1"/>
      <c r="H75" s="1"/>
    </row>
    <row r="76" ht="15.75" customHeight="1">
      <c r="A76" s="86"/>
      <c r="B76" s="85"/>
      <c r="C76" s="86"/>
      <c r="E76" s="86"/>
      <c r="F76" s="85"/>
      <c r="G76" s="1"/>
      <c r="H76" s="1"/>
    </row>
    <row r="77" ht="15.75" customHeight="1">
      <c r="A77" s="86"/>
      <c r="B77" s="85"/>
      <c r="C77" s="1"/>
      <c r="E77" s="86"/>
      <c r="F77" s="85"/>
      <c r="G77" s="1"/>
      <c r="H77" s="1"/>
    </row>
    <row r="78" ht="15.75" customHeight="1">
      <c r="A78" s="86"/>
      <c r="B78" s="85"/>
      <c r="C78" s="86"/>
      <c r="E78" s="86"/>
      <c r="F78" s="85"/>
      <c r="G78" s="1"/>
      <c r="H78" s="1"/>
    </row>
    <row r="79" ht="15.75" customHeight="1">
      <c r="A79" s="86"/>
      <c r="B79" s="85"/>
      <c r="C79" s="1"/>
      <c r="E79" s="86"/>
      <c r="F79" s="85"/>
      <c r="G79" s="1"/>
      <c r="H79" s="1"/>
    </row>
    <row r="80" ht="15.75" customHeight="1">
      <c r="A80" s="86"/>
      <c r="B80" s="85"/>
      <c r="C80" s="91"/>
      <c r="E80" s="86"/>
      <c r="F80" s="85"/>
      <c r="G80" s="1"/>
      <c r="H80" s="1"/>
    </row>
    <row r="81" ht="15.75" customHeight="1">
      <c r="A81" s="86"/>
      <c r="B81" s="85"/>
      <c r="C81" s="86"/>
      <c r="E81" s="86"/>
      <c r="F81" s="85"/>
      <c r="G81" s="1"/>
      <c r="H81" s="1"/>
    </row>
    <row r="82" ht="15.75" customHeight="1">
      <c r="A82" s="86"/>
      <c r="B82" s="85"/>
      <c r="C82" s="86"/>
      <c r="E82" s="86"/>
      <c r="F82" s="85"/>
      <c r="G82" s="1"/>
      <c r="H82" s="1"/>
    </row>
    <row r="83" ht="15.75" customHeight="1">
      <c r="A83" s="86"/>
      <c r="B83" s="85"/>
      <c r="E83" s="86"/>
      <c r="F83" s="85"/>
      <c r="G83" s="1"/>
      <c r="H83" s="1"/>
    </row>
    <row r="84" ht="15.75" customHeight="1">
      <c r="A84" s="86"/>
      <c r="B84" s="85"/>
      <c r="E84" s="86"/>
      <c r="F84" s="85"/>
      <c r="G84" s="1"/>
      <c r="H84" s="1"/>
    </row>
    <row r="85" ht="15.75" customHeight="1">
      <c r="A85" s="86"/>
      <c r="B85" s="85"/>
      <c r="E85" s="86"/>
      <c r="F85" s="85"/>
      <c r="G85" s="1"/>
      <c r="H85" s="1"/>
    </row>
    <row r="86" ht="15.75" customHeight="1">
      <c r="A86" s="86"/>
      <c r="B86" s="85"/>
      <c r="E86" s="86"/>
      <c r="F86" s="85"/>
      <c r="G86" s="1"/>
      <c r="H86" s="1"/>
    </row>
    <row r="87" ht="15.75" customHeight="1">
      <c r="A87" s="86"/>
      <c r="B87" s="85"/>
      <c r="E87" s="86"/>
      <c r="F87" s="85"/>
      <c r="G87" s="1"/>
      <c r="H87" s="1"/>
    </row>
    <row r="88" ht="15.75" customHeight="1">
      <c r="A88" s="86"/>
      <c r="B88" s="85"/>
      <c r="E88" s="86"/>
      <c r="F88" s="85"/>
      <c r="G88" s="1"/>
      <c r="H88" s="1"/>
    </row>
    <row r="89" ht="15.75" customHeight="1">
      <c r="A89" s="86"/>
      <c r="B89" s="85"/>
      <c r="E89" s="86"/>
      <c r="F89" s="85"/>
      <c r="G89" s="1"/>
      <c r="H89" s="1"/>
    </row>
    <row r="90" ht="15.75" customHeight="1">
      <c r="A90" s="86"/>
      <c r="B90" s="85"/>
      <c r="E90" s="86"/>
      <c r="F90" s="85"/>
      <c r="G90" s="1"/>
      <c r="H90" s="1"/>
    </row>
    <row r="91" ht="15.75" customHeight="1">
      <c r="A91" s="86"/>
      <c r="B91" s="85"/>
      <c r="E91" s="86"/>
      <c r="F91" s="85"/>
      <c r="G91" s="1"/>
      <c r="H91" s="1"/>
    </row>
    <row r="92" ht="15.75" customHeight="1">
      <c r="A92" s="86"/>
      <c r="B92" s="85"/>
      <c r="E92" s="86"/>
      <c r="F92" s="85"/>
      <c r="G92" s="1"/>
      <c r="H92" s="1"/>
    </row>
    <row r="93" ht="15.75" customHeight="1">
      <c r="A93" s="86"/>
      <c r="B93" s="85"/>
      <c r="E93" s="86"/>
      <c r="F93" s="85"/>
      <c r="G93" s="1"/>
      <c r="H93" s="1"/>
    </row>
    <row r="94" ht="15.75" customHeight="1">
      <c r="A94" s="86"/>
      <c r="B94" s="85"/>
      <c r="E94" s="86"/>
      <c r="F94" s="85"/>
      <c r="G94" s="1"/>
      <c r="H94" s="1"/>
    </row>
    <row r="95" ht="15.75" customHeight="1">
      <c r="A95" s="86"/>
      <c r="B95" s="85"/>
      <c r="E95" s="86"/>
      <c r="F95" s="85"/>
      <c r="G95" s="1"/>
      <c r="H95" s="1"/>
    </row>
    <row r="96" ht="15.75" customHeight="1">
      <c r="A96" s="86"/>
      <c r="B96" s="85"/>
      <c r="E96" s="86"/>
      <c r="F96" s="85"/>
      <c r="G96" s="1"/>
      <c r="H96" s="1"/>
    </row>
    <row r="97" ht="15.75" customHeight="1">
      <c r="A97" s="1"/>
      <c r="B97" s="1"/>
      <c r="E97" s="85"/>
      <c r="F97" s="85"/>
      <c r="G97" s="1"/>
      <c r="H97" s="1"/>
    </row>
    <row r="98" ht="15.75" customHeight="1">
      <c r="A98" s="1"/>
      <c r="B98" s="1"/>
      <c r="E98" s="85"/>
      <c r="F98" s="85"/>
      <c r="G98" s="1"/>
      <c r="H98" s="1"/>
    </row>
    <row r="99" ht="15.75" customHeight="1">
      <c r="A99" s="1"/>
      <c r="B99" s="85"/>
      <c r="E99" s="86"/>
      <c r="F99" s="85"/>
      <c r="G99" s="86"/>
      <c r="H99" s="86"/>
    </row>
    <row r="100" ht="15.75" customHeight="1">
      <c r="A100" s="1"/>
      <c r="B100" s="85"/>
      <c r="E100" s="86"/>
      <c r="F100" s="85"/>
      <c r="G100" s="86"/>
      <c r="H100" s="86"/>
    </row>
    <row r="101" ht="15.75" customHeight="1">
      <c r="A101" s="1"/>
      <c r="B101" s="85"/>
      <c r="E101" s="86"/>
      <c r="F101" s="85"/>
      <c r="G101" s="86"/>
    </row>
    <row r="102" ht="15.75" customHeight="1">
      <c r="A102" s="1"/>
      <c r="B102" s="85"/>
      <c r="E102" s="86"/>
      <c r="F102" s="85"/>
      <c r="G102" s="86"/>
      <c r="H102" s="86"/>
    </row>
    <row r="103" ht="15.75" customHeight="1">
      <c r="A103" s="1"/>
      <c r="B103" s="85"/>
      <c r="E103" s="79"/>
      <c r="F103" s="85"/>
      <c r="G103" s="3"/>
      <c r="H103" s="3"/>
    </row>
    <row r="104" ht="15.75" customHeight="1">
      <c r="A104" s="1"/>
      <c r="B104" s="85"/>
      <c r="E104" s="79"/>
      <c r="F104" s="85"/>
      <c r="G104" s="3"/>
      <c r="H104" s="3"/>
    </row>
    <row r="105" ht="15.75" customHeight="1">
      <c r="A105" s="1"/>
      <c r="B105" s="3"/>
      <c r="E105" s="85"/>
      <c r="F105" s="85"/>
      <c r="G105" s="3"/>
      <c r="H105" s="3"/>
    </row>
    <row r="106" ht="15.75" customHeight="1">
      <c r="A106" s="90"/>
      <c r="B106" s="1"/>
      <c r="E106" s="85"/>
      <c r="F106" s="85"/>
      <c r="G106" s="1"/>
      <c r="H106" s="1"/>
    </row>
    <row r="107" ht="15.75" customHeight="1">
      <c r="A107" s="90"/>
      <c r="B107" s="92"/>
      <c r="E107" s="85"/>
      <c r="F107" s="85"/>
      <c r="G107" s="92"/>
      <c r="H107" s="92"/>
    </row>
    <row r="108" ht="15.75" customHeight="1">
      <c r="A108" s="90"/>
      <c r="B108" s="1"/>
      <c r="C108" s="1"/>
      <c r="E108" s="85"/>
      <c r="F108" s="85"/>
      <c r="G108" s="1"/>
      <c r="H108" s="1"/>
    </row>
    <row r="109" ht="15.75" customHeight="1">
      <c r="A109" s="90"/>
      <c r="B109" s="1"/>
      <c r="C109" s="1"/>
      <c r="E109" s="85"/>
      <c r="F109" s="85"/>
      <c r="G109" s="1"/>
      <c r="H109" s="1"/>
    </row>
    <row r="110" ht="15.75" customHeight="1">
      <c r="A110" s="90"/>
      <c r="B110" s="1"/>
      <c r="C110" s="1"/>
      <c r="E110" s="85"/>
      <c r="F110" s="85"/>
      <c r="G110" s="1"/>
      <c r="H110" s="1"/>
    </row>
    <row r="111" ht="15.75" customHeight="1">
      <c r="A111" s="90"/>
      <c r="B111" s="1"/>
      <c r="C111" s="1"/>
      <c r="E111" s="85"/>
      <c r="F111" s="85"/>
      <c r="G111" s="1"/>
      <c r="H111" s="1"/>
    </row>
    <row r="112" ht="15.75" customHeight="1">
      <c r="A112" s="90"/>
      <c r="B112" s="1"/>
      <c r="C112" s="1"/>
      <c r="E112" s="85"/>
      <c r="F112" s="85"/>
      <c r="G112" s="1"/>
      <c r="H112" s="1"/>
    </row>
    <row r="113" ht="15.75" customHeight="1">
      <c r="A113" s="90"/>
      <c r="B113" s="1"/>
      <c r="C113" s="1"/>
      <c r="E113" s="85"/>
      <c r="F113" s="85"/>
      <c r="G113" s="1"/>
      <c r="H113" s="1"/>
    </row>
    <row r="114" ht="15.75" customHeight="1">
      <c r="A114" s="90"/>
      <c r="B114" s="1"/>
      <c r="C114" s="1"/>
      <c r="E114" s="85"/>
      <c r="F114" s="85"/>
      <c r="G114" s="1"/>
      <c r="H114" s="1"/>
    </row>
    <row r="115" ht="15.75" customHeight="1">
      <c r="A115" s="90"/>
      <c r="B115" s="1"/>
      <c r="C115" s="1"/>
      <c r="E115" s="85"/>
      <c r="F115" s="85"/>
      <c r="G115" s="1"/>
      <c r="H115" s="1"/>
    </row>
    <row r="116" ht="15.75" customHeight="1">
      <c r="A116" s="90"/>
      <c r="B116" s="1"/>
      <c r="C116" s="1"/>
      <c r="E116" s="85"/>
      <c r="F116" s="85"/>
      <c r="G116" s="1"/>
      <c r="H116" s="1"/>
    </row>
    <row r="117" ht="15.75" customHeight="1">
      <c r="A117" s="90"/>
      <c r="B117" s="1"/>
      <c r="C117" s="1"/>
      <c r="E117" s="85"/>
      <c r="F117" s="85"/>
      <c r="G117" s="1"/>
      <c r="H117" s="1"/>
    </row>
    <row r="118" ht="15.75" customHeight="1">
      <c r="A118" s="90"/>
      <c r="B118" s="1"/>
      <c r="C118" s="1"/>
      <c r="E118" s="85"/>
      <c r="F118" s="85"/>
      <c r="G118" s="1"/>
      <c r="H118" s="1"/>
    </row>
    <row r="119" ht="15.75" customHeight="1">
      <c r="A119" s="90"/>
      <c r="B119" s="1"/>
      <c r="C119" s="1"/>
      <c r="E119" s="85"/>
      <c r="F119" s="85"/>
      <c r="G119" s="1"/>
      <c r="H119" s="1"/>
    </row>
    <row r="120" ht="15.75" customHeight="1">
      <c r="A120" s="90"/>
      <c r="B120" s="1"/>
      <c r="C120" s="1"/>
      <c r="E120" s="85"/>
      <c r="F120" s="85"/>
      <c r="G120" s="1"/>
      <c r="H120" s="1"/>
    </row>
    <row r="121" ht="15.75" customHeight="1">
      <c r="A121" s="90"/>
      <c r="B121" s="1"/>
      <c r="C121" s="1"/>
      <c r="E121" s="85"/>
      <c r="F121" s="85"/>
      <c r="G121" s="1"/>
      <c r="H121" s="1"/>
    </row>
    <row r="122" ht="15.75" customHeight="1">
      <c r="A122" s="90"/>
      <c r="B122" s="1"/>
      <c r="C122" s="93"/>
      <c r="E122" s="85"/>
      <c r="F122" s="85"/>
      <c r="G122" s="1"/>
      <c r="H122" s="1"/>
    </row>
    <row r="123" ht="15.75" customHeight="1">
      <c r="A123" s="90"/>
      <c r="B123" s="1"/>
      <c r="C123" s="1"/>
      <c r="E123" s="85"/>
      <c r="F123" s="85"/>
      <c r="G123" s="1"/>
      <c r="H123" s="1"/>
    </row>
    <row r="124" ht="15.75" customHeight="1">
      <c r="A124" s="90"/>
      <c r="B124" s="1"/>
      <c r="C124" s="1"/>
      <c r="E124" s="85"/>
      <c r="F124" s="85"/>
      <c r="G124" s="1"/>
      <c r="H124" s="1"/>
    </row>
    <row r="125" ht="15.75" customHeight="1">
      <c r="A125" s="90"/>
      <c r="B125" s="1"/>
      <c r="C125" s="1"/>
      <c r="E125" s="85"/>
      <c r="F125" s="85"/>
      <c r="G125" s="1"/>
      <c r="H125" s="1"/>
    </row>
    <row r="126" ht="15.75" customHeight="1">
      <c r="A126" s="90"/>
      <c r="B126" s="1"/>
      <c r="C126" s="1"/>
      <c r="E126" s="85"/>
      <c r="F126" s="85"/>
      <c r="G126" s="1"/>
      <c r="H126" s="1"/>
    </row>
    <row r="127" ht="15.75" customHeight="1">
      <c r="A127" s="90"/>
      <c r="B127" s="1"/>
      <c r="C127" s="1"/>
      <c r="E127" s="85"/>
      <c r="F127" s="85"/>
      <c r="G127" s="1"/>
      <c r="H127" s="1"/>
    </row>
    <row r="128" ht="15.75" customHeight="1">
      <c r="A128" s="90"/>
      <c r="B128" s="1"/>
      <c r="C128" s="1"/>
      <c r="E128" s="85"/>
      <c r="F128" s="85"/>
      <c r="G128" s="1"/>
      <c r="H128" s="1"/>
    </row>
    <row r="129" ht="15.75" customHeight="1">
      <c r="A129" s="90"/>
      <c r="B129" s="1"/>
      <c r="C129" s="1"/>
      <c r="E129" s="85"/>
      <c r="F129" s="85"/>
      <c r="G129" s="1"/>
      <c r="H129" s="1"/>
    </row>
    <row r="130" ht="15.75" customHeight="1">
      <c r="A130" s="90"/>
      <c r="B130" s="1"/>
      <c r="C130" s="1"/>
      <c r="E130" s="85"/>
      <c r="F130" s="85"/>
      <c r="G130" s="1"/>
      <c r="H130" s="1"/>
    </row>
    <row r="131" ht="15.75" customHeight="1">
      <c r="A131" s="90"/>
      <c r="B131" s="1"/>
      <c r="C131" s="1"/>
      <c r="E131" s="85"/>
      <c r="F131" s="85"/>
      <c r="G131" s="1"/>
      <c r="H131" s="1"/>
    </row>
    <row r="132" ht="15.75" customHeight="1">
      <c r="A132" s="90"/>
      <c r="B132" s="1"/>
      <c r="C132" s="1"/>
      <c r="E132" s="85"/>
      <c r="F132" s="85"/>
      <c r="G132" s="1"/>
      <c r="H132" s="1"/>
    </row>
    <row r="133" ht="15.75" customHeight="1">
      <c r="A133" s="90"/>
      <c r="B133" s="1"/>
      <c r="C133" s="86"/>
      <c r="E133" s="85"/>
      <c r="F133" s="85"/>
      <c r="G133" s="1"/>
      <c r="H133" s="1"/>
    </row>
    <row r="134" ht="15.75" customHeight="1">
      <c r="A134" s="90"/>
      <c r="B134" s="1"/>
      <c r="C134" s="86"/>
      <c r="E134" s="85"/>
      <c r="F134" s="85"/>
      <c r="G134" s="1"/>
      <c r="H134" s="1"/>
    </row>
    <row r="135" ht="15.75" customHeight="1">
      <c r="A135" s="90"/>
      <c r="B135" s="1"/>
      <c r="C135" s="86"/>
      <c r="E135" s="85"/>
      <c r="F135" s="85"/>
      <c r="G135" s="1"/>
      <c r="H135" s="1"/>
    </row>
    <row r="136" ht="15.75" customHeight="1">
      <c r="A136" s="90"/>
      <c r="B136" s="1"/>
      <c r="C136" s="86"/>
      <c r="E136" s="85"/>
      <c r="F136" s="85"/>
      <c r="G136" s="1"/>
      <c r="H136" s="1"/>
    </row>
    <row r="137" ht="15.75" customHeight="1">
      <c r="A137" s="90"/>
      <c r="B137" s="85"/>
      <c r="C137" s="86"/>
      <c r="E137" s="85"/>
      <c r="F137" s="85"/>
      <c r="G137" s="1"/>
      <c r="H137" s="1"/>
    </row>
    <row r="138" ht="15.75" customHeight="1">
      <c r="A138" s="90"/>
      <c r="B138" s="85"/>
      <c r="C138" s="86"/>
      <c r="E138" s="85"/>
      <c r="F138" s="85"/>
      <c r="G138" s="1"/>
      <c r="H138" s="1"/>
    </row>
    <row r="139" ht="15.75" customHeight="1">
      <c r="A139" s="90"/>
      <c r="B139" s="85"/>
      <c r="C139" s="86"/>
      <c r="E139" s="85"/>
      <c r="F139" s="85"/>
      <c r="G139" s="1"/>
      <c r="H139" s="1"/>
    </row>
    <row r="140" ht="15.75" customHeight="1">
      <c r="A140" s="90"/>
      <c r="B140" s="85"/>
      <c r="C140" s="86"/>
      <c r="E140" s="85"/>
      <c r="F140" s="85"/>
      <c r="G140" s="1"/>
      <c r="H140" s="1"/>
    </row>
    <row r="141" ht="15.75" customHeight="1">
      <c r="A141" s="90"/>
      <c r="B141" s="85"/>
      <c r="C141" s="86"/>
      <c r="E141" s="85"/>
      <c r="F141" s="85"/>
      <c r="G141" s="1"/>
      <c r="H141" s="1"/>
    </row>
    <row r="142" ht="15.75" customHeight="1">
      <c r="A142" s="90"/>
      <c r="B142" s="85"/>
      <c r="C142" s="86"/>
      <c r="E142" s="85"/>
      <c r="F142" s="85"/>
      <c r="G142" s="1"/>
      <c r="H142" s="1"/>
    </row>
    <row r="143" ht="15.75" customHeight="1">
      <c r="A143" s="90"/>
      <c r="B143" s="85"/>
      <c r="C143" s="86"/>
      <c r="E143" s="85"/>
      <c r="F143" s="85"/>
      <c r="G143" s="1"/>
      <c r="H143" s="1"/>
    </row>
    <row r="144" ht="15.75" customHeight="1">
      <c r="A144" s="90"/>
      <c r="B144" s="85"/>
      <c r="C144" s="86"/>
      <c r="E144" s="85"/>
      <c r="F144" s="85"/>
      <c r="G144" s="1"/>
      <c r="H144" s="1"/>
    </row>
    <row r="145" ht="15.75" customHeight="1">
      <c r="A145" s="90"/>
      <c r="B145" s="85"/>
      <c r="C145" s="86"/>
      <c r="E145" s="85"/>
      <c r="F145" s="85"/>
      <c r="G145" s="1"/>
      <c r="H145" s="1"/>
    </row>
    <row r="146" ht="15.75" customHeight="1">
      <c r="A146" s="90"/>
      <c r="B146" s="85"/>
      <c r="C146" s="86"/>
      <c r="E146" s="85"/>
      <c r="F146" s="85"/>
      <c r="G146" s="1"/>
      <c r="H146" s="1"/>
    </row>
    <row r="147" ht="15.75" customHeight="1">
      <c r="A147" s="90"/>
      <c r="B147" s="85"/>
      <c r="C147" s="86"/>
      <c r="E147" s="85"/>
      <c r="F147" s="85"/>
      <c r="G147" s="1"/>
      <c r="H147" s="1"/>
    </row>
    <row r="148" ht="15.75" customHeight="1">
      <c r="A148" s="1"/>
      <c r="B148" s="85"/>
      <c r="C148" s="1"/>
      <c r="E148" s="85"/>
      <c r="F148" s="85"/>
      <c r="G148" s="1"/>
      <c r="H148" s="1"/>
    </row>
    <row r="149" ht="15.75" customHeight="1">
      <c r="A149" s="1"/>
      <c r="B149" s="85"/>
      <c r="C149" s="1"/>
      <c r="E149" s="85"/>
      <c r="F149" s="85"/>
      <c r="G149" s="1"/>
      <c r="H149" s="1"/>
    </row>
    <row r="150" ht="15.75" customHeight="1">
      <c r="A150" s="1"/>
      <c r="B150" s="85"/>
      <c r="C150" s="1"/>
      <c r="E150" s="85"/>
      <c r="F150" s="85"/>
      <c r="G150" s="1"/>
      <c r="H150" s="1"/>
    </row>
    <row r="151" ht="15.75" customHeight="1">
      <c r="A151" s="1"/>
      <c r="B151" s="1"/>
      <c r="C151" s="1"/>
      <c r="E151" s="85"/>
      <c r="F151" s="85"/>
      <c r="G151" s="1"/>
      <c r="H151" s="1"/>
    </row>
    <row r="152" ht="15.75" customHeight="1">
      <c r="A152" s="1"/>
      <c r="B152" s="1"/>
      <c r="C152" s="1"/>
      <c r="E152" s="85"/>
      <c r="F152" s="85"/>
      <c r="G152" s="1"/>
      <c r="H152" s="1"/>
    </row>
    <row r="153" ht="15.75" customHeight="1">
      <c r="A153" s="1"/>
      <c r="B153" s="85"/>
      <c r="C153" s="86"/>
      <c r="E153" s="85"/>
      <c r="F153" s="85"/>
      <c r="G153" s="1"/>
      <c r="H153" s="1"/>
    </row>
    <row r="154" ht="15.75" customHeight="1">
      <c r="A154" s="1"/>
      <c r="B154" s="85"/>
      <c r="C154" s="86"/>
      <c r="E154" s="85"/>
      <c r="F154" s="85"/>
      <c r="G154" s="1"/>
      <c r="H154" s="1"/>
    </row>
    <row r="155" ht="15.75" customHeight="1">
      <c r="A155" s="1"/>
      <c r="B155" s="85"/>
      <c r="C155" s="86"/>
      <c r="E155" s="85"/>
      <c r="F155" s="85"/>
      <c r="G155" s="1"/>
      <c r="H155" s="1"/>
    </row>
    <row r="156" ht="15.75" customHeight="1">
      <c r="A156" s="1"/>
      <c r="B156" s="85"/>
      <c r="C156" s="86"/>
      <c r="E156" s="85"/>
      <c r="F156" s="85"/>
      <c r="G156" s="1"/>
      <c r="H156" s="1"/>
    </row>
    <row r="157" ht="15.75" customHeight="1">
      <c r="A157" s="1"/>
      <c r="B157" s="85"/>
      <c r="C157" s="86"/>
      <c r="E157" s="85"/>
      <c r="F157" s="85"/>
      <c r="G157" s="1"/>
      <c r="H157" s="1"/>
    </row>
    <row r="158" ht="15.75" customHeight="1">
      <c r="A158" s="1"/>
      <c r="B158" s="85"/>
      <c r="C158" s="1"/>
      <c r="E158" s="85"/>
      <c r="F158" s="85"/>
      <c r="G158" s="1"/>
      <c r="H158" s="1"/>
    </row>
    <row r="159" ht="15.75" customHeight="1">
      <c r="A159" s="1"/>
      <c r="B159" s="85"/>
      <c r="C159" s="1"/>
      <c r="E159" s="85"/>
      <c r="F159" s="85"/>
      <c r="G159" s="1"/>
      <c r="H159" s="1"/>
    </row>
    <row r="160" ht="15.75" customHeight="1">
      <c r="A160" s="1"/>
      <c r="B160" s="85"/>
      <c r="C160" s="1"/>
      <c r="E160" s="85"/>
      <c r="F160" s="85"/>
      <c r="G160" s="1"/>
      <c r="H160" s="1"/>
    </row>
    <row r="161" ht="15.75" customHeight="1">
      <c r="A161" s="1"/>
      <c r="B161" s="85"/>
      <c r="C161" s="1"/>
      <c r="E161" s="85"/>
      <c r="F161" s="85"/>
      <c r="G161" s="1"/>
      <c r="H161" s="1"/>
    </row>
    <row r="162" ht="15.75" customHeight="1">
      <c r="A162" s="1"/>
      <c r="B162" s="85"/>
      <c r="C162" s="1"/>
      <c r="E162" s="85"/>
      <c r="F162" s="85"/>
      <c r="G162" s="1"/>
      <c r="H162" s="1"/>
    </row>
    <row r="163" ht="15.75" customHeight="1">
      <c r="A163" s="1"/>
      <c r="B163" s="85"/>
      <c r="C163" s="1"/>
      <c r="E163" s="85"/>
      <c r="F163" s="85"/>
      <c r="G163" s="1"/>
      <c r="H163" s="1"/>
    </row>
    <row r="164" ht="15.75" customHeight="1">
      <c r="A164" s="1"/>
      <c r="B164" s="85"/>
      <c r="C164" s="1"/>
      <c r="E164" s="85"/>
      <c r="F164" s="85"/>
      <c r="G164" s="1"/>
      <c r="H164" s="1"/>
    </row>
    <row r="165" ht="15.75" customHeight="1">
      <c r="A165" s="1"/>
      <c r="B165" s="85"/>
      <c r="C165" s="1"/>
      <c r="E165" s="85"/>
      <c r="F165" s="85"/>
      <c r="G165" s="1"/>
      <c r="H165" s="1"/>
    </row>
    <row r="166" ht="15.75" customHeight="1">
      <c r="A166" s="1"/>
      <c r="B166" s="85"/>
      <c r="C166" s="94"/>
      <c r="E166" s="85"/>
      <c r="F166" s="85"/>
      <c r="G166" s="1"/>
      <c r="H166" s="1"/>
    </row>
    <row r="167" ht="15.75" customHeight="1">
      <c r="A167" s="1"/>
      <c r="B167" s="85"/>
      <c r="C167" s="86"/>
      <c r="E167" s="85"/>
      <c r="F167" s="85"/>
      <c r="G167" s="1"/>
      <c r="H167" s="1"/>
    </row>
    <row r="168" ht="15.75" customHeight="1">
      <c r="A168" s="1"/>
      <c r="B168" s="85"/>
      <c r="C168" s="1"/>
      <c r="E168" s="85"/>
      <c r="F168" s="85"/>
      <c r="G168" s="1"/>
      <c r="H168" s="1"/>
    </row>
    <row r="169" ht="15.75" customHeight="1">
      <c r="A169" s="1"/>
      <c r="B169" s="85"/>
      <c r="C169" s="1"/>
      <c r="E169" s="85"/>
      <c r="F169" s="85"/>
      <c r="G169" s="1"/>
      <c r="H169" s="1"/>
    </row>
    <row r="170" ht="21.0" customHeight="1">
      <c r="A170" s="1"/>
      <c r="B170" s="85"/>
      <c r="C170" s="1"/>
      <c r="E170" s="85"/>
      <c r="F170" s="85"/>
      <c r="G170" s="1"/>
      <c r="H170" s="1"/>
    </row>
    <row r="171" ht="15.75" customHeight="1">
      <c r="A171" s="1"/>
      <c r="B171" s="85"/>
      <c r="C171" s="86"/>
      <c r="E171" s="85"/>
      <c r="F171" s="85"/>
      <c r="G171" s="1"/>
      <c r="H171" s="1"/>
    </row>
    <row r="172" ht="15.75" customHeight="1">
      <c r="A172" s="1"/>
      <c r="B172" s="85"/>
      <c r="C172" s="86"/>
      <c r="E172" s="85"/>
      <c r="F172" s="85"/>
      <c r="G172" s="1"/>
      <c r="H172" s="1"/>
    </row>
    <row r="173" ht="15.75" customHeight="1">
      <c r="A173" s="1"/>
      <c r="B173" s="85"/>
      <c r="C173" s="86"/>
      <c r="E173" s="85"/>
      <c r="F173" s="85"/>
      <c r="G173" s="1"/>
      <c r="H173" s="1"/>
    </row>
    <row r="174" ht="15.75" customHeight="1">
      <c r="A174" s="1"/>
      <c r="B174" s="85"/>
      <c r="C174" s="94"/>
      <c r="E174" s="85"/>
      <c r="F174" s="85"/>
      <c r="G174" s="1"/>
      <c r="H174" s="1"/>
    </row>
    <row r="175" ht="15.75" customHeight="1">
      <c r="A175" s="1"/>
      <c r="B175" s="85"/>
      <c r="C175" s="86"/>
      <c r="E175" s="85"/>
      <c r="F175" s="85"/>
      <c r="G175" s="1"/>
      <c r="H175" s="1"/>
    </row>
    <row r="176" ht="15.75" customHeight="1">
      <c r="A176" s="1"/>
      <c r="B176" s="85"/>
      <c r="C176" s="86"/>
      <c r="E176" s="85"/>
      <c r="F176" s="85"/>
      <c r="G176" s="1"/>
      <c r="H176" s="1"/>
    </row>
    <row r="177" ht="15.75" customHeight="1">
      <c r="A177" s="1"/>
      <c r="B177" s="85"/>
      <c r="C177" s="86"/>
      <c r="E177" s="85"/>
      <c r="F177" s="85"/>
      <c r="G177" s="1"/>
      <c r="H177" s="1"/>
    </row>
    <row r="178" ht="15.75" customHeight="1">
      <c r="A178" s="1"/>
      <c r="B178" s="85"/>
      <c r="C178" s="86"/>
      <c r="E178" s="85"/>
      <c r="F178" s="85"/>
      <c r="G178" s="1"/>
      <c r="H178" s="1"/>
    </row>
    <row r="179" ht="15.75" customHeight="1">
      <c r="A179" s="1"/>
      <c r="B179" s="85"/>
      <c r="C179" s="86"/>
      <c r="E179" s="85"/>
      <c r="F179" s="85"/>
      <c r="G179" s="1"/>
      <c r="H179" s="1"/>
    </row>
    <row r="180" ht="15.75" customHeight="1">
      <c r="A180" s="1"/>
      <c r="B180" s="85"/>
      <c r="C180" s="86"/>
      <c r="E180" s="85"/>
      <c r="F180" s="85"/>
      <c r="G180" s="1"/>
      <c r="H180" s="1"/>
    </row>
    <row r="181" ht="15.75" customHeight="1">
      <c r="A181" s="1"/>
      <c r="B181" s="85"/>
      <c r="C181" s="86"/>
      <c r="E181" s="85"/>
      <c r="F181" s="85"/>
      <c r="G181" s="1"/>
      <c r="H181" s="1"/>
    </row>
    <row r="182" ht="15.75" customHeight="1">
      <c r="A182" s="1"/>
      <c r="B182" s="85"/>
      <c r="C182" s="86"/>
      <c r="E182" s="85"/>
      <c r="F182" s="85"/>
      <c r="G182" s="1"/>
      <c r="H182" s="1"/>
    </row>
    <row r="183" ht="15.75" customHeight="1">
      <c r="A183" s="1"/>
      <c r="B183" s="85"/>
      <c r="C183" s="86"/>
      <c r="E183" s="85"/>
      <c r="F183" s="85"/>
      <c r="G183" s="1"/>
      <c r="H183" s="1"/>
    </row>
    <row r="184" ht="15.75" customHeight="1">
      <c r="A184" s="1"/>
      <c r="B184" s="85"/>
      <c r="C184" s="86"/>
      <c r="E184" s="85"/>
      <c r="F184" s="85"/>
      <c r="G184" s="1"/>
      <c r="H184" s="1"/>
    </row>
    <row r="185" ht="15.75" customHeight="1">
      <c r="A185" s="1"/>
      <c r="B185" s="85"/>
      <c r="C185" s="86"/>
      <c r="E185" s="85"/>
      <c r="F185" s="85"/>
      <c r="G185" s="1"/>
      <c r="H185" s="1"/>
    </row>
    <row r="186" ht="15.75" customHeight="1">
      <c r="A186" s="1"/>
      <c r="B186" s="85"/>
      <c r="C186" s="86"/>
      <c r="E186" s="85"/>
      <c r="F186" s="85"/>
      <c r="G186" s="1"/>
      <c r="H186" s="1"/>
    </row>
    <row r="187" ht="15.75" customHeight="1">
      <c r="A187" s="1"/>
      <c r="B187" s="85"/>
      <c r="C187" s="86"/>
      <c r="E187" s="85"/>
      <c r="F187" s="85"/>
      <c r="G187" s="1"/>
      <c r="H187" s="1"/>
    </row>
    <row r="188" ht="15.75" customHeight="1">
      <c r="A188" s="1"/>
      <c r="B188" s="85"/>
      <c r="C188" s="86"/>
      <c r="E188" s="85"/>
      <c r="F188" s="85"/>
      <c r="G188" s="1"/>
      <c r="H188" s="1"/>
    </row>
    <row r="189" ht="15.75" customHeight="1">
      <c r="A189" s="1"/>
      <c r="B189" s="85"/>
      <c r="C189" s="86"/>
      <c r="E189" s="85"/>
      <c r="F189" s="85"/>
      <c r="G189" s="1"/>
      <c r="H189" s="1"/>
    </row>
    <row r="190" ht="15.75" customHeight="1">
      <c r="A190" s="1"/>
      <c r="B190" s="85"/>
      <c r="C190" s="86"/>
      <c r="E190" s="85"/>
      <c r="F190" s="85"/>
      <c r="G190" s="1"/>
      <c r="H190" s="1"/>
    </row>
    <row r="191" ht="15.75" customHeight="1">
      <c r="A191" s="1"/>
      <c r="B191" s="85"/>
      <c r="C191" s="86"/>
      <c r="E191" s="85"/>
      <c r="F191" s="85"/>
      <c r="G191" s="1"/>
      <c r="H191" s="1"/>
    </row>
    <row r="192" ht="15.75" customHeight="1">
      <c r="A192" s="1"/>
      <c r="C192" s="86"/>
      <c r="E192" s="85"/>
      <c r="F192" s="85"/>
      <c r="G192" s="1"/>
      <c r="H192" s="1"/>
    </row>
    <row r="193" ht="15.75" customHeight="1">
      <c r="A193" s="1"/>
      <c r="C193" s="86"/>
      <c r="E193" s="85"/>
      <c r="F193" s="85"/>
      <c r="G193" s="1"/>
      <c r="H193" s="1"/>
    </row>
    <row r="194" ht="15.75" customHeight="1">
      <c r="A194" s="1"/>
      <c r="C194" s="86"/>
      <c r="E194" s="85"/>
      <c r="F194" s="85"/>
      <c r="G194" s="1"/>
      <c r="H194" s="1"/>
    </row>
    <row r="195" ht="15.75" customHeight="1">
      <c r="A195" s="1"/>
      <c r="C195" s="86"/>
      <c r="E195" s="85"/>
      <c r="F195" s="85"/>
      <c r="G195" s="1"/>
      <c r="H195" s="1"/>
    </row>
    <row r="196" ht="15.75" customHeight="1">
      <c r="A196" s="1"/>
      <c r="C196" s="86"/>
      <c r="E196" s="85"/>
      <c r="F196" s="85"/>
      <c r="G196" s="1"/>
      <c r="H196" s="1"/>
    </row>
    <row r="197" ht="15.75" customHeight="1">
      <c r="A197" s="1"/>
      <c r="B197" s="85"/>
      <c r="C197" s="86"/>
      <c r="E197" s="85"/>
      <c r="F197" s="85"/>
      <c r="G197" s="1"/>
      <c r="H197" s="1"/>
    </row>
    <row r="198" ht="15.75" customHeight="1">
      <c r="A198" s="1"/>
      <c r="B198" s="85"/>
      <c r="C198" s="86"/>
      <c r="E198" s="85"/>
      <c r="F198" s="85"/>
      <c r="G198" s="1"/>
      <c r="H198" s="1"/>
    </row>
    <row r="199" ht="15.75" customHeight="1">
      <c r="A199" s="1"/>
      <c r="B199" s="85"/>
      <c r="C199" s="86"/>
      <c r="E199" s="85"/>
      <c r="F199" s="85"/>
      <c r="G199" s="1"/>
      <c r="H199" s="1"/>
    </row>
    <row r="200" ht="15.75" customHeight="1">
      <c r="A200" s="1"/>
      <c r="B200" s="85"/>
      <c r="C200" s="86"/>
      <c r="E200" s="85"/>
      <c r="F200" s="85"/>
      <c r="G200" s="1"/>
      <c r="H200" s="1"/>
    </row>
    <row r="201" ht="15.75" customHeight="1">
      <c r="A201" s="1"/>
      <c r="B201" s="85"/>
      <c r="C201" s="86"/>
      <c r="E201" s="85"/>
      <c r="F201" s="85"/>
      <c r="G201" s="1"/>
      <c r="H201" s="1"/>
    </row>
    <row r="202" ht="15.75" customHeight="1">
      <c r="A202" s="1"/>
      <c r="B202" s="85"/>
      <c r="C202" s="86"/>
      <c r="E202" s="85"/>
      <c r="F202" s="85"/>
      <c r="G202" s="1"/>
      <c r="H202" s="1"/>
    </row>
    <row r="203" ht="15.75" customHeight="1">
      <c r="A203" s="1"/>
      <c r="B203" s="85"/>
      <c r="C203" s="86"/>
      <c r="E203" s="85"/>
      <c r="F203" s="85"/>
      <c r="G203" s="1"/>
      <c r="H203" s="1"/>
    </row>
    <row r="204" ht="15.75" customHeight="1">
      <c r="A204" s="1"/>
      <c r="B204" s="85"/>
      <c r="C204" s="86"/>
      <c r="E204" s="85"/>
      <c r="F204" s="85"/>
      <c r="G204" s="1"/>
      <c r="H204" s="1"/>
    </row>
    <row r="205" ht="15.75" customHeight="1">
      <c r="A205" s="1"/>
      <c r="B205" s="85"/>
      <c r="C205" s="86"/>
      <c r="E205" s="85"/>
      <c r="F205" s="85"/>
      <c r="G205" s="1"/>
      <c r="H205" s="1"/>
    </row>
    <row r="206" ht="15.75" customHeight="1">
      <c r="A206" s="1"/>
      <c r="B206" s="85"/>
      <c r="C206" s="86"/>
      <c r="E206" s="85"/>
      <c r="F206" s="85"/>
      <c r="G206" s="1"/>
      <c r="H206" s="1"/>
    </row>
    <row r="207" ht="15.75" customHeight="1">
      <c r="A207" s="1"/>
      <c r="B207" s="85"/>
      <c r="C207" s="86"/>
      <c r="E207" s="85"/>
      <c r="F207" s="85"/>
      <c r="G207" s="1"/>
      <c r="H207" s="1"/>
    </row>
    <row r="208" ht="15.75" customHeight="1">
      <c r="A208" s="1"/>
      <c r="B208" s="85"/>
      <c r="C208" s="86"/>
      <c r="E208" s="85"/>
      <c r="F208" s="85"/>
      <c r="G208" s="1"/>
      <c r="H208" s="1"/>
    </row>
    <row r="209" ht="15.75" customHeight="1">
      <c r="A209" s="1"/>
      <c r="B209" s="85"/>
      <c r="C209" s="86"/>
      <c r="E209" s="85"/>
      <c r="F209" s="85"/>
      <c r="G209" s="1"/>
      <c r="H209" s="1"/>
    </row>
    <row r="210" ht="15.75" customHeight="1">
      <c r="A210" s="1"/>
      <c r="B210" s="85"/>
      <c r="C210" s="86"/>
      <c r="E210" s="85"/>
      <c r="F210" s="85"/>
      <c r="G210" s="1"/>
      <c r="H210" s="1"/>
    </row>
    <row r="211" ht="15.75" customHeight="1">
      <c r="A211" s="1"/>
      <c r="B211" s="85"/>
      <c r="C211" s="86"/>
      <c r="E211" s="85"/>
      <c r="F211" s="85"/>
      <c r="G211" s="1"/>
      <c r="H211" s="1"/>
    </row>
    <row r="212" ht="15.75" customHeight="1">
      <c r="A212" s="1"/>
      <c r="B212" s="85"/>
      <c r="C212" s="86"/>
      <c r="E212" s="85"/>
      <c r="F212" s="85"/>
      <c r="G212" s="1"/>
      <c r="H212" s="1"/>
    </row>
    <row r="213" ht="15.75" customHeight="1">
      <c r="A213" s="1"/>
      <c r="B213" s="85"/>
      <c r="C213" s="86"/>
      <c r="E213" s="85"/>
      <c r="F213" s="85"/>
      <c r="G213" s="1"/>
      <c r="H213" s="1"/>
    </row>
    <row r="214" ht="15.75" customHeight="1">
      <c r="A214" s="1"/>
      <c r="B214" s="85"/>
      <c r="C214" s="86"/>
      <c r="E214" s="85"/>
      <c r="F214" s="85"/>
      <c r="G214" s="1"/>
      <c r="H214" s="1"/>
    </row>
    <row r="215" ht="15.75" customHeight="1">
      <c r="A215" s="1"/>
      <c r="E215" s="85"/>
      <c r="F215" s="85"/>
      <c r="G215" s="1"/>
      <c r="H215" s="1"/>
    </row>
    <row r="216" ht="15.75" customHeight="1">
      <c r="A216" s="1"/>
      <c r="E216" s="85"/>
      <c r="F216" s="85"/>
      <c r="G216" s="1"/>
      <c r="H216" s="1"/>
    </row>
    <row r="217" ht="15.75" customHeight="1">
      <c r="A217" s="1"/>
      <c r="E217" s="85"/>
      <c r="F217" s="85"/>
      <c r="G217" s="1"/>
      <c r="H217" s="1"/>
    </row>
    <row r="218" ht="15.75" customHeight="1">
      <c r="A218" s="1"/>
      <c r="E218" s="85"/>
      <c r="F218" s="85"/>
      <c r="G218" s="1"/>
      <c r="H218" s="1"/>
    </row>
    <row r="219" ht="15.75" customHeight="1">
      <c r="A219" s="1"/>
      <c r="E219" s="85"/>
      <c r="F219" s="85"/>
      <c r="G219" s="1"/>
      <c r="H219" s="1"/>
    </row>
    <row r="220" ht="15.75" customHeight="1">
      <c r="A220" s="1"/>
      <c r="E220" s="85"/>
      <c r="F220" s="85"/>
      <c r="G220" s="1"/>
      <c r="H220" s="1"/>
    </row>
    <row r="221" ht="15.75" customHeight="1">
      <c r="A221" s="1"/>
      <c r="E221" s="85"/>
      <c r="F221" s="85"/>
      <c r="G221" s="1"/>
      <c r="H221" s="1"/>
    </row>
    <row r="222" ht="15.75" customHeight="1">
      <c r="A222" s="1"/>
      <c r="E222" s="85"/>
      <c r="F222" s="85"/>
      <c r="G222" s="1"/>
      <c r="H222" s="1"/>
    </row>
    <row r="223" ht="15.75" customHeight="1">
      <c r="A223" s="1"/>
      <c r="B223" s="85"/>
      <c r="C223" s="1"/>
      <c r="E223" s="85"/>
      <c r="F223" s="85"/>
      <c r="G223" s="1"/>
      <c r="H223" s="1"/>
    </row>
    <row r="224" ht="15.75" customHeight="1">
      <c r="A224" s="1"/>
      <c r="B224" s="85"/>
      <c r="C224" s="1"/>
      <c r="E224" s="85"/>
      <c r="F224" s="85"/>
      <c r="G224" s="1"/>
      <c r="H224" s="1"/>
    </row>
    <row r="225" ht="15.75" customHeight="1">
      <c r="A225" s="1"/>
      <c r="B225" s="85"/>
      <c r="C225" s="1"/>
      <c r="E225" s="85"/>
      <c r="F225" s="85"/>
      <c r="G225" s="1"/>
      <c r="H225" s="1"/>
    </row>
    <row r="226" ht="15.75" customHeight="1">
      <c r="A226" s="1"/>
      <c r="B226" s="85"/>
      <c r="C226" s="1"/>
      <c r="E226" s="85"/>
      <c r="F226" s="85"/>
      <c r="G226" s="1"/>
      <c r="H226" s="1"/>
    </row>
    <row r="227" ht="15.75" customHeight="1">
      <c r="A227" s="1"/>
      <c r="B227" s="85"/>
      <c r="C227" s="1"/>
      <c r="E227" s="85"/>
      <c r="F227" s="85"/>
      <c r="G227" s="1"/>
      <c r="H227" s="1"/>
    </row>
    <row r="228" ht="15.75" customHeight="1">
      <c r="A228" s="1"/>
      <c r="B228" s="85"/>
      <c r="C228" s="1"/>
      <c r="E228" s="85"/>
      <c r="F228" s="85"/>
      <c r="G228" s="1"/>
      <c r="H228" s="1"/>
    </row>
    <row r="229" ht="15.75" customHeight="1">
      <c r="A229" s="1"/>
      <c r="B229" s="85"/>
      <c r="C229" s="1"/>
      <c r="E229" s="85"/>
      <c r="F229" s="85"/>
      <c r="G229" s="1"/>
      <c r="H229" s="1"/>
    </row>
    <row r="230" ht="15.75" customHeight="1">
      <c r="A230" s="1"/>
      <c r="B230" s="85"/>
      <c r="C230" s="1"/>
      <c r="E230" s="85"/>
      <c r="F230" s="85"/>
      <c r="G230" s="1"/>
      <c r="H230" s="1"/>
    </row>
    <row r="231" ht="15.75" customHeight="1">
      <c r="A231" s="1"/>
      <c r="B231" s="1"/>
      <c r="C231" s="1"/>
      <c r="E231" s="85"/>
      <c r="F231" s="85"/>
      <c r="G231" s="85"/>
      <c r="H231" s="85"/>
    </row>
    <row r="232" ht="15.75" customHeight="1">
      <c r="A232" s="1"/>
      <c r="B232" s="1"/>
      <c r="C232" s="1"/>
      <c r="E232" s="85"/>
      <c r="F232" s="85"/>
      <c r="G232" s="85"/>
      <c r="H232" s="85"/>
    </row>
    <row r="233" ht="15.75" customHeight="1">
      <c r="A233" s="1"/>
      <c r="B233" s="1"/>
      <c r="C233" s="1"/>
      <c r="E233" s="85"/>
      <c r="F233" s="85"/>
      <c r="G233" s="85"/>
      <c r="H233" s="85"/>
    </row>
    <row r="234" ht="15.75" customHeight="1">
      <c r="A234" s="1"/>
      <c r="B234" s="1"/>
      <c r="C234" s="1"/>
      <c r="E234" s="85"/>
      <c r="F234" s="85"/>
      <c r="G234" s="85"/>
      <c r="H234" s="85"/>
    </row>
    <row r="235" ht="15.75" customHeight="1">
      <c r="A235" s="1"/>
      <c r="B235" s="1"/>
      <c r="C235" s="1"/>
      <c r="E235" s="85"/>
      <c r="F235" s="85"/>
      <c r="G235" s="85"/>
      <c r="H235" s="85"/>
    </row>
    <row r="236" ht="15.75" customHeight="1">
      <c r="A236" s="1"/>
      <c r="B236" s="1"/>
      <c r="C236" s="1"/>
      <c r="E236" s="85"/>
      <c r="F236" s="85"/>
      <c r="G236" s="85"/>
      <c r="H236" s="85"/>
    </row>
    <row r="237" ht="15.75" customHeight="1">
      <c r="A237" s="1"/>
      <c r="B237" s="1"/>
      <c r="C237" s="1"/>
      <c r="E237" s="85"/>
      <c r="F237" s="85"/>
      <c r="G237" s="85"/>
      <c r="H237" s="85"/>
    </row>
    <row r="238" ht="15.75" customHeight="1">
      <c r="A238" s="1"/>
      <c r="B238" s="1"/>
      <c r="C238" s="1"/>
      <c r="E238" s="85"/>
      <c r="F238" s="85"/>
      <c r="G238" s="85"/>
      <c r="H238" s="85"/>
    </row>
    <row r="239" ht="15.75" customHeight="1">
      <c r="A239" s="1"/>
      <c r="B239" s="1"/>
      <c r="C239" s="1"/>
      <c r="E239" s="85"/>
      <c r="F239" s="85"/>
      <c r="G239" s="85"/>
      <c r="H239" s="85"/>
    </row>
    <row r="240" ht="15.75" customHeight="1">
      <c r="A240" s="1"/>
      <c r="B240" s="1"/>
      <c r="C240" s="1"/>
      <c r="E240" s="85"/>
      <c r="F240" s="85"/>
      <c r="G240" s="85"/>
      <c r="H240" s="85"/>
    </row>
    <row r="241" ht="15.75" customHeight="1">
      <c r="A241" s="1"/>
      <c r="B241" s="1"/>
      <c r="C241" s="1"/>
      <c r="E241" s="85"/>
      <c r="F241" s="85"/>
      <c r="G241" s="85"/>
      <c r="H241" s="85"/>
    </row>
    <row r="242" ht="15.75" customHeight="1">
      <c r="A242" s="1"/>
      <c r="B242" s="1"/>
      <c r="C242" s="1"/>
      <c r="E242" s="85"/>
      <c r="F242" s="85"/>
      <c r="G242" s="85"/>
      <c r="H242" s="85"/>
    </row>
    <row r="243" ht="15.75" customHeight="1">
      <c r="A243" s="1"/>
      <c r="B243" s="1"/>
      <c r="C243" s="1"/>
      <c r="E243" s="85"/>
      <c r="F243" s="85"/>
      <c r="G243" s="85"/>
      <c r="H243" s="85"/>
    </row>
    <row r="244" ht="15.75" customHeight="1">
      <c r="A244" s="1"/>
      <c r="B244" s="1"/>
      <c r="C244" s="1"/>
      <c r="E244" s="85"/>
      <c r="F244" s="85"/>
      <c r="G244" s="85"/>
      <c r="H244" s="85"/>
    </row>
    <row r="245" ht="15.75" customHeight="1">
      <c r="A245" s="1"/>
      <c r="B245" s="1"/>
      <c r="C245" s="1"/>
      <c r="E245" s="85"/>
      <c r="F245" s="85"/>
      <c r="G245" s="85"/>
      <c r="H245" s="85"/>
    </row>
    <row r="246" ht="15.75" customHeight="1">
      <c r="A246" s="1"/>
      <c r="B246" s="1"/>
      <c r="C246" s="1"/>
      <c r="E246" s="85"/>
      <c r="F246" s="85"/>
      <c r="G246" s="85"/>
      <c r="H246" s="85"/>
    </row>
    <row r="247" ht="15.75" customHeight="1">
      <c r="A247" s="1"/>
      <c r="B247" s="1"/>
      <c r="C247" s="1"/>
      <c r="E247" s="85"/>
      <c r="F247" s="85"/>
      <c r="G247" s="85"/>
      <c r="H247" s="85"/>
    </row>
    <row r="248" ht="15.75" customHeight="1">
      <c r="A248" s="1"/>
      <c r="B248" s="1"/>
      <c r="C248" s="1"/>
      <c r="E248" s="85"/>
      <c r="F248" s="85"/>
      <c r="G248" s="85"/>
      <c r="H248" s="85"/>
    </row>
    <row r="249" ht="15.75" customHeight="1">
      <c r="A249" s="1"/>
      <c r="B249" s="1"/>
      <c r="C249" s="1"/>
      <c r="E249" s="85"/>
      <c r="F249" s="85"/>
      <c r="G249" s="85"/>
      <c r="H249" s="85"/>
    </row>
    <row r="250" ht="15.75" customHeight="1">
      <c r="A250" s="1"/>
      <c r="B250" s="1"/>
      <c r="C250" s="1"/>
      <c r="E250" s="85"/>
      <c r="F250" s="85"/>
      <c r="G250" s="85"/>
      <c r="H250" s="85"/>
    </row>
    <row r="251" ht="15.75" customHeight="1">
      <c r="A251" s="1"/>
      <c r="B251" s="1"/>
      <c r="C251" s="1"/>
      <c r="E251" s="85"/>
      <c r="F251" s="85"/>
      <c r="G251" s="85"/>
      <c r="H251" s="85"/>
    </row>
    <row r="252" ht="15.75" customHeight="1">
      <c r="A252" s="1"/>
      <c r="B252" s="1"/>
      <c r="C252" s="1"/>
      <c r="E252" s="85"/>
      <c r="F252" s="85"/>
      <c r="G252" s="85"/>
      <c r="H252" s="85"/>
    </row>
    <row r="253" ht="15.75" customHeight="1">
      <c r="A253" s="1"/>
      <c r="B253" s="1"/>
      <c r="C253" s="1"/>
      <c r="E253" s="85"/>
      <c r="F253" s="85"/>
      <c r="G253" s="85"/>
      <c r="H253" s="85"/>
    </row>
    <row r="254" ht="15.75" customHeight="1">
      <c r="A254" s="1"/>
      <c r="B254" s="1"/>
      <c r="C254" s="1"/>
      <c r="E254" s="85"/>
      <c r="F254" s="85"/>
      <c r="G254" s="85"/>
      <c r="H254" s="85"/>
    </row>
    <row r="255" ht="15.75" customHeight="1">
      <c r="A255" s="90"/>
      <c r="F255" s="85"/>
      <c r="G255" s="85"/>
      <c r="H255" s="85"/>
    </row>
    <row r="256" ht="15.75" customHeight="1">
      <c r="A256" s="90"/>
      <c r="F256" s="85"/>
      <c r="G256" s="85"/>
      <c r="H256" s="85"/>
    </row>
    <row r="257" ht="15.75" customHeight="1">
      <c r="C257" s="86"/>
      <c r="E257" s="85"/>
      <c r="F257" s="85"/>
      <c r="G257" s="85"/>
      <c r="H257" s="85"/>
    </row>
    <row r="258" ht="15.75" customHeight="1">
      <c r="E258" s="85"/>
      <c r="F258" s="85"/>
      <c r="G258" s="85"/>
      <c r="H258" s="85"/>
    </row>
    <row r="259" ht="15.75" customHeight="1">
      <c r="E259" s="85"/>
      <c r="F259" s="85"/>
      <c r="G259" s="85"/>
      <c r="H259" s="85"/>
    </row>
    <row r="260" ht="15.75" customHeight="1">
      <c r="E260" s="85"/>
      <c r="F260" s="85"/>
      <c r="G260" s="85"/>
      <c r="H260" s="85"/>
    </row>
    <row r="261" ht="15.75" customHeight="1">
      <c r="E261" s="85"/>
      <c r="F261" s="85"/>
      <c r="G261" s="85"/>
      <c r="H261" s="85"/>
    </row>
    <row r="262" ht="15.75" customHeight="1">
      <c r="E262" s="85"/>
      <c r="F262" s="85"/>
      <c r="G262" s="85"/>
      <c r="H262" s="85"/>
    </row>
    <row r="263" ht="15.75" customHeight="1">
      <c r="E263" s="85"/>
      <c r="F263" s="85"/>
      <c r="G263" s="85"/>
      <c r="H263" s="85"/>
    </row>
    <row r="264" ht="15.75" customHeight="1">
      <c r="E264" s="85"/>
      <c r="F264" s="85"/>
      <c r="G264" s="85"/>
      <c r="H264" s="85"/>
    </row>
    <row r="265" ht="15.75" customHeight="1">
      <c r="E265" s="85"/>
      <c r="F265" s="85"/>
      <c r="G265" s="85"/>
      <c r="H265" s="85"/>
    </row>
    <row r="266" ht="15.75" customHeight="1">
      <c r="E266" s="85"/>
      <c r="F266" s="85"/>
      <c r="G266" s="85"/>
      <c r="H266" s="85"/>
    </row>
    <row r="267" ht="15.75" customHeight="1">
      <c r="F267" s="4"/>
    </row>
    <row r="268" ht="15.75" customHeight="1">
      <c r="F268" s="4"/>
    </row>
    <row r="269" ht="15.75" customHeight="1">
      <c r="F269" s="4"/>
    </row>
    <row r="270" ht="15.75" customHeight="1">
      <c r="F270" s="4"/>
    </row>
    <row r="271" ht="15.75" customHeight="1">
      <c r="F271" s="4"/>
    </row>
    <row r="272" ht="15.75" customHeight="1">
      <c r="F272" s="4"/>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autoFilter ref="$A$1:$G$266"/>
  <conditionalFormatting sqref="C17:C18 H17:H100 C20:C21 G30:G230 B39:B49 C39:C45 B51:B69 C76:C79 C81:C82 B97:B98 H103:H230 B105:B136 C108:C214 B151:B152 C223:C1010 B231:B1010">
    <cfRule type="expression" dxfId="1" priority="1">
      <formula>regexmatch(#REF!,".*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95" t="s">
        <v>619</v>
      </c>
      <c r="B1" s="95" t="s">
        <v>1</v>
      </c>
      <c r="C1" s="95" t="s">
        <v>2</v>
      </c>
      <c r="D1" s="95" t="s">
        <v>652</v>
      </c>
    </row>
    <row r="2" ht="15.75" customHeight="1">
      <c r="A2" s="87" t="s">
        <v>652</v>
      </c>
      <c r="B2" s="87" t="s">
        <v>653</v>
      </c>
      <c r="C2" s="87" t="s">
        <v>654</v>
      </c>
      <c r="D2" s="19"/>
    </row>
    <row r="3" ht="15.75" customHeight="1">
      <c r="A3" s="87" t="s">
        <v>652</v>
      </c>
      <c r="B3" s="87" t="s">
        <v>655</v>
      </c>
      <c r="C3" s="87" t="s">
        <v>656</v>
      </c>
      <c r="D3" s="19"/>
    </row>
    <row r="4" ht="15.75" customHeight="1">
      <c r="A4" s="87" t="s">
        <v>652</v>
      </c>
      <c r="B4" s="87" t="s">
        <v>657</v>
      </c>
      <c r="C4" s="87" t="s">
        <v>658</v>
      </c>
      <c r="D4" s="19"/>
    </row>
    <row r="5" ht="15.75" customHeight="1">
      <c r="A5" s="87" t="s">
        <v>652</v>
      </c>
      <c r="B5" s="87" t="s">
        <v>659</v>
      </c>
      <c r="C5" s="87" t="s">
        <v>660</v>
      </c>
      <c r="D5" s="19"/>
    </row>
    <row r="6" ht="15.75" customHeight="1">
      <c r="A6" s="87" t="s">
        <v>652</v>
      </c>
      <c r="B6" s="87" t="s">
        <v>661</v>
      </c>
      <c r="C6" s="87" t="s">
        <v>662</v>
      </c>
      <c r="D6" s="19"/>
    </row>
    <row r="7" ht="15.75" customHeight="1">
      <c r="A7" s="87" t="s">
        <v>652</v>
      </c>
      <c r="B7" s="87" t="s">
        <v>663</v>
      </c>
      <c r="C7" s="87" t="s">
        <v>664</v>
      </c>
      <c r="D7" s="19"/>
    </row>
    <row r="8" ht="15.75" customHeight="1">
      <c r="A8" s="87" t="s">
        <v>652</v>
      </c>
      <c r="B8" s="87" t="s">
        <v>665</v>
      </c>
      <c r="C8" s="87" t="s">
        <v>666</v>
      </c>
      <c r="D8" s="19"/>
    </row>
    <row r="9" ht="15.75" customHeight="1">
      <c r="A9" s="87" t="s">
        <v>652</v>
      </c>
      <c r="B9" s="87" t="s">
        <v>667</v>
      </c>
      <c r="C9" s="87" t="s">
        <v>668</v>
      </c>
      <c r="D9" s="19"/>
    </row>
    <row r="10" ht="15.75" customHeight="1">
      <c r="A10" s="87" t="s">
        <v>652</v>
      </c>
      <c r="B10" s="87" t="s">
        <v>669</v>
      </c>
      <c r="C10" s="87" t="s">
        <v>670</v>
      </c>
      <c r="D10" s="19"/>
    </row>
    <row r="11" ht="15.75" customHeight="1">
      <c r="A11" s="87" t="s">
        <v>652</v>
      </c>
      <c r="B11" s="87" t="s">
        <v>671</v>
      </c>
      <c r="C11" s="87" t="s">
        <v>672</v>
      </c>
      <c r="D11" s="19"/>
    </row>
    <row r="12" ht="15.75" customHeight="1">
      <c r="A12" s="87" t="s">
        <v>652</v>
      </c>
      <c r="B12" s="87" t="s">
        <v>673</v>
      </c>
      <c r="C12" s="87" t="s">
        <v>674</v>
      </c>
      <c r="D12" s="19"/>
    </row>
    <row r="13" ht="15.75" customHeight="1">
      <c r="A13" s="87" t="s">
        <v>652</v>
      </c>
      <c r="B13" s="87" t="s">
        <v>675</v>
      </c>
      <c r="C13" s="87" t="s">
        <v>676</v>
      </c>
      <c r="D13" s="19"/>
    </row>
    <row r="14" ht="15.75" customHeight="1">
      <c r="A14" s="87" t="s">
        <v>652</v>
      </c>
      <c r="B14" s="87" t="s">
        <v>677</v>
      </c>
      <c r="C14" s="87" t="s">
        <v>678</v>
      </c>
      <c r="D14" s="19"/>
    </row>
    <row r="15" ht="15.75" customHeight="1">
      <c r="A15" s="87" t="s">
        <v>652</v>
      </c>
      <c r="B15" s="87" t="s">
        <v>679</v>
      </c>
      <c r="C15" s="87" t="s">
        <v>680</v>
      </c>
      <c r="D15" s="19"/>
    </row>
    <row r="16" ht="15.75" customHeight="1">
      <c r="A16" s="87" t="s">
        <v>652</v>
      </c>
      <c r="B16" s="87" t="s">
        <v>681</v>
      </c>
      <c r="C16" s="87" t="s">
        <v>682</v>
      </c>
      <c r="D16" s="19"/>
    </row>
    <row r="17" ht="15.75" customHeight="1">
      <c r="A17" s="87" t="s">
        <v>652</v>
      </c>
      <c r="B17" s="87" t="s">
        <v>683</v>
      </c>
      <c r="C17" s="87" t="s">
        <v>684</v>
      </c>
      <c r="D17" s="19"/>
    </row>
    <row r="18" ht="15.75" customHeight="1">
      <c r="A18" s="87" t="s">
        <v>652</v>
      </c>
      <c r="B18" s="87" t="s">
        <v>685</v>
      </c>
      <c r="C18" s="87" t="s">
        <v>686</v>
      </c>
      <c r="D18" s="19"/>
    </row>
    <row r="19" ht="15.75" customHeight="1">
      <c r="A19" s="87" t="s">
        <v>652</v>
      </c>
      <c r="B19" s="87" t="s">
        <v>687</v>
      </c>
      <c r="C19" s="87" t="s">
        <v>688</v>
      </c>
      <c r="D19" s="19"/>
    </row>
    <row r="20" ht="15.75" customHeight="1">
      <c r="A20" s="87" t="s">
        <v>652</v>
      </c>
      <c r="B20" s="87" t="s">
        <v>689</v>
      </c>
      <c r="C20" s="87" t="s">
        <v>690</v>
      </c>
      <c r="D20" s="19"/>
    </row>
    <row r="21" ht="15.75" customHeight="1">
      <c r="A21" s="87" t="s">
        <v>652</v>
      </c>
      <c r="B21" s="87" t="s">
        <v>691</v>
      </c>
      <c r="C21" s="87" t="s">
        <v>692</v>
      </c>
      <c r="D21" s="19"/>
    </row>
    <row r="22" ht="15.75" customHeight="1">
      <c r="A22" s="87" t="s">
        <v>652</v>
      </c>
      <c r="B22" s="87" t="s">
        <v>693</v>
      </c>
      <c r="C22" s="87" t="s">
        <v>694</v>
      </c>
      <c r="D22" s="19"/>
    </row>
    <row r="23" ht="15.75" customHeight="1">
      <c r="A23" s="87" t="s">
        <v>652</v>
      </c>
      <c r="B23" s="87" t="s">
        <v>695</v>
      </c>
      <c r="C23" s="87" t="s">
        <v>696</v>
      </c>
      <c r="D23" s="19"/>
    </row>
    <row r="24" ht="15.75" customHeight="1">
      <c r="A24" s="87" t="s">
        <v>652</v>
      </c>
      <c r="B24" s="87" t="s">
        <v>697</v>
      </c>
      <c r="C24" s="87" t="s">
        <v>698</v>
      </c>
      <c r="D24" s="19"/>
    </row>
    <row r="25" ht="15.75" customHeight="1">
      <c r="A25" s="87" t="s">
        <v>652</v>
      </c>
      <c r="B25" s="87" t="s">
        <v>699</v>
      </c>
      <c r="C25" s="87" t="s">
        <v>700</v>
      </c>
      <c r="D25" s="19"/>
    </row>
    <row r="26" ht="15.75" customHeight="1">
      <c r="A26" s="87" t="s">
        <v>652</v>
      </c>
      <c r="B26" s="87" t="s">
        <v>701</v>
      </c>
      <c r="C26" s="87" t="s">
        <v>702</v>
      </c>
      <c r="D26" s="19"/>
    </row>
    <row r="27" ht="15.75" customHeight="1">
      <c r="A27" s="87" t="s">
        <v>652</v>
      </c>
      <c r="B27" s="87" t="s">
        <v>703</v>
      </c>
      <c r="C27" s="87" t="s">
        <v>704</v>
      </c>
      <c r="D27" s="19"/>
    </row>
    <row r="28" ht="15.75" customHeight="1">
      <c r="A28" s="87" t="s">
        <v>652</v>
      </c>
      <c r="B28" s="87" t="s">
        <v>705</v>
      </c>
      <c r="C28" s="87" t="s">
        <v>706</v>
      </c>
      <c r="D28" s="19"/>
    </row>
    <row r="29" ht="15.75" customHeight="1">
      <c r="A29" s="87" t="s">
        <v>652</v>
      </c>
      <c r="B29" s="87" t="s">
        <v>707</v>
      </c>
      <c r="C29" s="87" t="s">
        <v>708</v>
      </c>
      <c r="D29" s="19"/>
    </row>
    <row r="30" ht="15.75" customHeight="1">
      <c r="A30" s="87" t="s">
        <v>652</v>
      </c>
      <c r="B30" s="87" t="s">
        <v>709</v>
      </c>
      <c r="C30" s="87" t="s">
        <v>710</v>
      </c>
      <c r="D30" s="19"/>
    </row>
    <row r="31" ht="15.75" customHeight="1">
      <c r="A31" s="87" t="s">
        <v>652</v>
      </c>
      <c r="B31" s="87" t="s">
        <v>711</v>
      </c>
      <c r="C31" s="87" t="s">
        <v>712</v>
      </c>
      <c r="D31" s="19"/>
    </row>
    <row r="32" ht="15.75" customHeight="1">
      <c r="A32" s="87" t="s">
        <v>652</v>
      </c>
      <c r="B32" s="87" t="s">
        <v>713</v>
      </c>
      <c r="C32" s="87" t="s">
        <v>714</v>
      </c>
      <c r="D32" s="19"/>
    </row>
    <row r="33" ht="15.75" customHeight="1">
      <c r="A33" s="87" t="s">
        <v>652</v>
      </c>
      <c r="B33" s="87" t="s">
        <v>715</v>
      </c>
      <c r="C33" s="87" t="s">
        <v>716</v>
      </c>
      <c r="D33" s="19"/>
    </row>
    <row r="34" ht="15.75" customHeight="1">
      <c r="A34" s="87" t="s">
        <v>652</v>
      </c>
      <c r="B34" s="87" t="s">
        <v>717</v>
      </c>
      <c r="C34" s="31" t="s">
        <v>718</v>
      </c>
      <c r="D34" s="19"/>
    </row>
    <row r="35" ht="15.75" customHeight="1">
      <c r="A35" s="87" t="s">
        <v>652</v>
      </c>
      <c r="B35" s="87" t="s">
        <v>719</v>
      </c>
      <c r="C35" s="31" t="s">
        <v>720</v>
      </c>
      <c r="D35" s="19"/>
    </row>
    <row r="36" ht="15.75" customHeight="1">
      <c r="A36" s="87" t="s">
        <v>652</v>
      </c>
      <c r="B36" s="87" t="s">
        <v>721</v>
      </c>
      <c r="C36" s="31" t="s">
        <v>722</v>
      </c>
      <c r="D36" s="19"/>
    </row>
    <row r="37" ht="15.75" customHeight="1">
      <c r="A37" s="87" t="s">
        <v>652</v>
      </c>
      <c r="B37" s="87" t="s">
        <v>723</v>
      </c>
      <c r="C37" s="31" t="s">
        <v>724</v>
      </c>
      <c r="D37" s="19"/>
    </row>
    <row r="38" ht="15.75" customHeight="1">
      <c r="A38" s="87" t="s">
        <v>725</v>
      </c>
      <c r="B38" s="87" t="s">
        <v>726</v>
      </c>
      <c r="C38" s="31" t="s">
        <v>727</v>
      </c>
      <c r="D38" s="96" t="s">
        <v>689</v>
      </c>
    </row>
    <row r="39" ht="15.75" customHeight="1">
      <c r="A39" s="87" t="s">
        <v>725</v>
      </c>
      <c r="B39" s="87" t="s">
        <v>728</v>
      </c>
      <c r="C39" s="87" t="s">
        <v>729</v>
      </c>
      <c r="D39" s="96" t="s">
        <v>691</v>
      </c>
    </row>
    <row r="40" ht="15.75" customHeight="1">
      <c r="A40" s="87" t="s">
        <v>725</v>
      </c>
      <c r="B40" s="87" t="s">
        <v>730</v>
      </c>
      <c r="C40" s="87" t="s">
        <v>731</v>
      </c>
      <c r="D40" s="96" t="s">
        <v>661</v>
      </c>
    </row>
    <row r="41" ht="15.75" customHeight="1">
      <c r="A41" s="87" t="s">
        <v>725</v>
      </c>
      <c r="B41" s="87" t="s">
        <v>732</v>
      </c>
      <c r="C41" s="87" t="s">
        <v>733</v>
      </c>
      <c r="D41" s="96" t="s">
        <v>673</v>
      </c>
    </row>
    <row r="42" ht="15.75" customHeight="1">
      <c r="A42" s="87" t="s">
        <v>725</v>
      </c>
      <c r="B42" s="87" t="s">
        <v>734</v>
      </c>
      <c r="C42" s="87" t="s">
        <v>735</v>
      </c>
      <c r="D42" s="96" t="s">
        <v>683</v>
      </c>
    </row>
    <row r="43" ht="15.75" customHeight="1">
      <c r="A43" s="87" t="s">
        <v>725</v>
      </c>
      <c r="B43" s="87" t="s">
        <v>736</v>
      </c>
      <c r="C43" s="87" t="s">
        <v>737</v>
      </c>
      <c r="D43" s="96" t="s">
        <v>677</v>
      </c>
    </row>
    <row r="44" ht="15.75" customHeight="1">
      <c r="A44" s="87" t="s">
        <v>725</v>
      </c>
      <c r="B44" s="87" t="s">
        <v>738</v>
      </c>
      <c r="C44" s="87" t="s">
        <v>739</v>
      </c>
      <c r="D44" s="96" t="s">
        <v>693</v>
      </c>
    </row>
    <row r="45" ht="15.75" customHeight="1">
      <c r="A45" s="87" t="s">
        <v>725</v>
      </c>
      <c r="B45" s="87" t="s">
        <v>740</v>
      </c>
      <c r="C45" s="87" t="s">
        <v>741</v>
      </c>
      <c r="D45" s="96" t="s">
        <v>697</v>
      </c>
    </row>
    <row r="46" ht="15.75" customHeight="1">
      <c r="A46" s="87" t="s">
        <v>725</v>
      </c>
      <c r="B46" s="87" t="s">
        <v>742</v>
      </c>
      <c r="C46" s="87" t="s">
        <v>743</v>
      </c>
      <c r="D46" s="96" t="s">
        <v>665</v>
      </c>
    </row>
    <row r="47" ht="15.75" customHeight="1">
      <c r="A47" s="87" t="s">
        <v>725</v>
      </c>
      <c r="B47" s="87" t="s">
        <v>744</v>
      </c>
      <c r="C47" s="87" t="s">
        <v>745</v>
      </c>
      <c r="D47" s="96" t="s">
        <v>685</v>
      </c>
    </row>
    <row r="48" ht="15.75" customHeight="1">
      <c r="A48" s="87" t="s">
        <v>725</v>
      </c>
      <c r="B48" s="87" t="s">
        <v>746</v>
      </c>
      <c r="C48" s="87" t="s">
        <v>747</v>
      </c>
      <c r="D48" s="96" t="s">
        <v>719</v>
      </c>
    </row>
    <row r="49" ht="15.75" customHeight="1">
      <c r="A49" s="87" t="s">
        <v>725</v>
      </c>
      <c r="B49" s="87" t="s">
        <v>748</v>
      </c>
      <c r="C49" s="87" t="s">
        <v>749</v>
      </c>
      <c r="D49" s="96" t="s">
        <v>675</v>
      </c>
    </row>
    <row r="50" ht="15.75" customHeight="1">
      <c r="A50" s="87" t="s">
        <v>725</v>
      </c>
      <c r="B50" s="87" t="s">
        <v>750</v>
      </c>
      <c r="C50" s="87" t="s">
        <v>751</v>
      </c>
      <c r="D50" s="96" t="s">
        <v>713</v>
      </c>
    </row>
    <row r="51" ht="15.75" customHeight="1">
      <c r="A51" s="87" t="s">
        <v>725</v>
      </c>
      <c r="B51" s="87" t="s">
        <v>752</v>
      </c>
      <c r="C51" s="87" t="s">
        <v>753</v>
      </c>
      <c r="D51" s="96" t="s">
        <v>673</v>
      </c>
    </row>
    <row r="52" ht="15.75" customHeight="1">
      <c r="A52" s="87" t="s">
        <v>725</v>
      </c>
      <c r="B52" s="87" t="s">
        <v>754</v>
      </c>
      <c r="C52" s="87" t="s">
        <v>755</v>
      </c>
      <c r="D52" s="96" t="s">
        <v>701</v>
      </c>
    </row>
    <row r="53" ht="15.75" customHeight="1">
      <c r="A53" s="87" t="s">
        <v>725</v>
      </c>
      <c r="B53" s="87" t="s">
        <v>756</v>
      </c>
      <c r="C53" s="87" t="s">
        <v>757</v>
      </c>
      <c r="D53" s="96" t="s">
        <v>655</v>
      </c>
    </row>
    <row r="54" ht="15.75" customHeight="1">
      <c r="A54" s="87" t="s">
        <v>725</v>
      </c>
      <c r="B54" s="87" t="s">
        <v>758</v>
      </c>
      <c r="C54" s="87" t="s">
        <v>759</v>
      </c>
      <c r="D54" s="96" t="s">
        <v>681</v>
      </c>
    </row>
    <row r="55" ht="15.75" customHeight="1">
      <c r="A55" s="87" t="s">
        <v>725</v>
      </c>
      <c r="B55" s="87" t="s">
        <v>760</v>
      </c>
      <c r="C55" s="87" t="s">
        <v>761</v>
      </c>
      <c r="D55" s="96" t="s">
        <v>659</v>
      </c>
    </row>
    <row r="56" ht="15.75" customHeight="1">
      <c r="A56" s="87" t="s">
        <v>725</v>
      </c>
      <c r="B56" s="87" t="s">
        <v>762</v>
      </c>
      <c r="C56" s="87" t="s">
        <v>763</v>
      </c>
      <c r="D56" s="96" t="s">
        <v>764</v>
      </c>
    </row>
    <row r="57" ht="15.75" customHeight="1">
      <c r="A57" s="87" t="s">
        <v>725</v>
      </c>
      <c r="B57" s="87" t="s">
        <v>765</v>
      </c>
      <c r="C57" s="87" t="s">
        <v>766</v>
      </c>
      <c r="D57" s="96" t="s">
        <v>687</v>
      </c>
    </row>
    <row r="58" ht="15.75" customHeight="1">
      <c r="A58" s="87" t="s">
        <v>725</v>
      </c>
      <c r="B58" s="87" t="s">
        <v>767</v>
      </c>
      <c r="C58" s="87" t="s">
        <v>768</v>
      </c>
      <c r="D58" s="96" t="s">
        <v>681</v>
      </c>
    </row>
    <row r="59" ht="15.75" customHeight="1">
      <c r="A59" s="87" t="s">
        <v>725</v>
      </c>
      <c r="B59" s="87" t="s">
        <v>769</v>
      </c>
      <c r="C59" s="87" t="s">
        <v>770</v>
      </c>
      <c r="D59" s="96" t="s">
        <v>675</v>
      </c>
    </row>
    <row r="60" ht="15.75" customHeight="1">
      <c r="A60" s="87" t="s">
        <v>725</v>
      </c>
      <c r="B60" s="87" t="s">
        <v>771</v>
      </c>
      <c r="C60" s="87" t="s">
        <v>772</v>
      </c>
      <c r="D60" s="96" t="s">
        <v>711</v>
      </c>
    </row>
    <row r="61" ht="15.75" customHeight="1">
      <c r="A61" s="87" t="s">
        <v>725</v>
      </c>
      <c r="B61" s="87" t="s">
        <v>773</v>
      </c>
      <c r="C61" s="87" t="s">
        <v>774</v>
      </c>
      <c r="D61" s="96" t="s">
        <v>669</v>
      </c>
    </row>
    <row r="62" ht="15.75" customHeight="1">
      <c r="A62" s="87" t="s">
        <v>725</v>
      </c>
      <c r="B62" s="87" t="s">
        <v>775</v>
      </c>
      <c r="C62" s="87" t="s">
        <v>776</v>
      </c>
      <c r="D62" s="96" t="s">
        <v>717</v>
      </c>
    </row>
    <row r="63" ht="15.75" customHeight="1">
      <c r="A63" s="87" t="s">
        <v>725</v>
      </c>
      <c r="B63" s="87" t="s">
        <v>777</v>
      </c>
      <c r="C63" s="87" t="s">
        <v>778</v>
      </c>
      <c r="D63" s="96" t="s">
        <v>699</v>
      </c>
    </row>
    <row r="64" ht="15.75" customHeight="1">
      <c r="A64" s="87" t="s">
        <v>725</v>
      </c>
      <c r="B64" s="87" t="s">
        <v>779</v>
      </c>
      <c r="C64" s="87" t="s">
        <v>780</v>
      </c>
      <c r="D64" s="96" t="s">
        <v>667</v>
      </c>
    </row>
    <row r="65" ht="15.75" customHeight="1">
      <c r="A65" s="87" t="s">
        <v>725</v>
      </c>
      <c r="B65" s="87" t="s">
        <v>781</v>
      </c>
      <c r="C65" s="87" t="s">
        <v>782</v>
      </c>
      <c r="D65" s="96" t="s">
        <v>679</v>
      </c>
    </row>
    <row r="66" ht="15.75" customHeight="1">
      <c r="A66" s="87" t="s">
        <v>725</v>
      </c>
      <c r="B66" s="87" t="s">
        <v>783</v>
      </c>
      <c r="C66" s="87" t="s">
        <v>784</v>
      </c>
      <c r="D66" s="96" t="s">
        <v>715</v>
      </c>
    </row>
    <row r="67" ht="15.75" customHeight="1">
      <c r="A67" s="87" t="s">
        <v>725</v>
      </c>
      <c r="B67" s="87" t="s">
        <v>785</v>
      </c>
      <c r="C67" s="87" t="s">
        <v>786</v>
      </c>
      <c r="D67" s="96" t="s">
        <v>657</v>
      </c>
    </row>
    <row r="68" ht="15.75" customHeight="1">
      <c r="A68" s="87" t="s">
        <v>725</v>
      </c>
      <c r="B68" s="87" t="s">
        <v>787</v>
      </c>
      <c r="C68" s="87" t="s">
        <v>788</v>
      </c>
      <c r="D68" s="96" t="s">
        <v>707</v>
      </c>
    </row>
    <row r="69" ht="15.75" customHeight="1">
      <c r="A69" s="87" t="s">
        <v>725</v>
      </c>
      <c r="B69" s="87" t="s">
        <v>789</v>
      </c>
      <c r="C69" s="87" t="s">
        <v>790</v>
      </c>
      <c r="D69" s="96" t="s">
        <v>671</v>
      </c>
    </row>
    <row r="70" ht="15.75" customHeight="1">
      <c r="A70" s="87" t="s">
        <v>725</v>
      </c>
      <c r="B70" s="87" t="s">
        <v>791</v>
      </c>
      <c r="C70" s="87" t="s">
        <v>792</v>
      </c>
      <c r="D70" s="96" t="s">
        <v>661</v>
      </c>
    </row>
    <row r="71" ht="15.75" customHeight="1">
      <c r="A71" s="87" t="s">
        <v>725</v>
      </c>
      <c r="B71" s="87" t="s">
        <v>793</v>
      </c>
      <c r="C71" s="87" t="s">
        <v>794</v>
      </c>
      <c r="D71" s="96" t="s">
        <v>705</v>
      </c>
    </row>
    <row r="72" ht="15.75" customHeight="1">
      <c r="A72" s="87" t="s">
        <v>725</v>
      </c>
      <c r="B72" s="87" t="s">
        <v>795</v>
      </c>
      <c r="C72" s="87" t="s">
        <v>796</v>
      </c>
      <c r="D72" s="96" t="s">
        <v>695</v>
      </c>
    </row>
    <row r="73" ht="15.75" customHeight="1">
      <c r="A73" s="87" t="s">
        <v>725</v>
      </c>
      <c r="B73" s="87" t="s">
        <v>797</v>
      </c>
      <c r="C73" s="87" t="s">
        <v>798</v>
      </c>
      <c r="D73" s="96" t="s">
        <v>687</v>
      </c>
    </row>
    <row r="74" ht="15.75" customHeight="1">
      <c r="A74" s="87" t="s">
        <v>725</v>
      </c>
      <c r="B74" s="87" t="s">
        <v>799</v>
      </c>
      <c r="C74" s="87" t="s">
        <v>800</v>
      </c>
      <c r="D74" s="96" t="s">
        <v>701</v>
      </c>
    </row>
    <row r="75" ht="15.75" customHeight="1">
      <c r="A75" s="87" t="s">
        <v>725</v>
      </c>
      <c r="B75" s="87" t="s">
        <v>801</v>
      </c>
      <c r="C75" s="87" t="s">
        <v>802</v>
      </c>
      <c r="D75" s="96" t="s">
        <v>693</v>
      </c>
    </row>
    <row r="76" ht="15.75" customHeight="1">
      <c r="A76" s="87" t="s">
        <v>725</v>
      </c>
      <c r="B76" s="87" t="s">
        <v>803</v>
      </c>
      <c r="C76" s="87" t="s">
        <v>804</v>
      </c>
      <c r="D76" s="96" t="s">
        <v>723</v>
      </c>
    </row>
    <row r="77" ht="15.75" customHeight="1">
      <c r="A77" s="87" t="s">
        <v>725</v>
      </c>
      <c r="B77" s="87" t="s">
        <v>805</v>
      </c>
      <c r="C77" s="87" t="s">
        <v>806</v>
      </c>
      <c r="D77" s="96" t="s">
        <v>655</v>
      </c>
    </row>
    <row r="78" ht="15.75" customHeight="1">
      <c r="A78" s="87" t="s">
        <v>725</v>
      </c>
      <c r="B78" s="87" t="s">
        <v>807</v>
      </c>
      <c r="C78" s="87" t="s">
        <v>808</v>
      </c>
      <c r="D78" s="96" t="s">
        <v>681</v>
      </c>
    </row>
    <row r="79" ht="15.75" customHeight="1">
      <c r="A79" s="87" t="s">
        <v>725</v>
      </c>
      <c r="B79" s="87" t="s">
        <v>809</v>
      </c>
      <c r="C79" s="87" t="s">
        <v>810</v>
      </c>
      <c r="D79" s="96" t="s">
        <v>719</v>
      </c>
    </row>
    <row r="80" ht="15.75" customHeight="1">
      <c r="A80" s="87" t="s">
        <v>725</v>
      </c>
      <c r="B80" s="87" t="s">
        <v>811</v>
      </c>
      <c r="C80" s="87" t="s">
        <v>812</v>
      </c>
      <c r="D80" s="96" t="s">
        <v>703</v>
      </c>
    </row>
    <row r="81" ht="15.75" customHeight="1">
      <c r="A81" s="87" t="s">
        <v>725</v>
      </c>
      <c r="B81" s="87" t="s">
        <v>813</v>
      </c>
      <c r="C81" s="87" t="s">
        <v>814</v>
      </c>
      <c r="D81" s="96" t="s">
        <v>665</v>
      </c>
    </row>
    <row r="82" ht="15.75" customHeight="1">
      <c r="A82" s="87" t="s">
        <v>725</v>
      </c>
      <c r="B82" s="87" t="s">
        <v>815</v>
      </c>
      <c r="C82" s="87" t="s">
        <v>816</v>
      </c>
      <c r="D82" s="96" t="s">
        <v>655</v>
      </c>
    </row>
    <row r="83" ht="15.75" customHeight="1">
      <c r="A83" s="87" t="s">
        <v>725</v>
      </c>
      <c r="B83" s="87" t="s">
        <v>817</v>
      </c>
      <c r="C83" s="87" t="s">
        <v>818</v>
      </c>
      <c r="D83" s="96" t="s">
        <v>721</v>
      </c>
    </row>
    <row r="84" ht="15.75" customHeight="1">
      <c r="A84" s="87" t="s">
        <v>725</v>
      </c>
      <c r="B84" s="87" t="s">
        <v>819</v>
      </c>
      <c r="C84" s="87" t="s">
        <v>820</v>
      </c>
      <c r="D84" s="96" t="s">
        <v>709</v>
      </c>
    </row>
    <row r="85" ht="15.75" customHeight="1">
      <c r="A85" s="87" t="s">
        <v>725</v>
      </c>
      <c r="B85" s="87" t="s">
        <v>821</v>
      </c>
      <c r="C85" s="87" t="s">
        <v>822</v>
      </c>
      <c r="D85" s="96" t="s">
        <v>653</v>
      </c>
    </row>
    <row r="86" ht="15.75" customHeight="1">
      <c r="A86" s="87" t="s">
        <v>725</v>
      </c>
      <c r="B86" s="87" t="s">
        <v>823</v>
      </c>
      <c r="C86" s="87" t="s">
        <v>824</v>
      </c>
      <c r="D86" s="96" t="s">
        <v>713</v>
      </c>
    </row>
    <row r="87" ht="15.75" customHeight="1">
      <c r="A87" s="87" t="s">
        <v>725</v>
      </c>
      <c r="B87" s="87" t="s">
        <v>825</v>
      </c>
      <c r="C87" s="87" t="s">
        <v>826</v>
      </c>
      <c r="D87" s="96" t="s">
        <v>663</v>
      </c>
    </row>
    <row r="88" ht="15.75" customHeight="1">
      <c r="A88" s="87" t="s">
        <v>725</v>
      </c>
      <c r="B88" s="87" t="s">
        <v>827</v>
      </c>
      <c r="C88" s="87" t="s">
        <v>828</v>
      </c>
      <c r="D88" s="96" t="s">
        <v>829</v>
      </c>
    </row>
    <row r="89" ht="15.75" customHeight="1">
      <c r="A89" s="87" t="s">
        <v>725</v>
      </c>
      <c r="B89" s="87" t="s">
        <v>830</v>
      </c>
      <c r="C89" s="87" t="s">
        <v>831</v>
      </c>
      <c r="D89" s="96" t="s">
        <v>699</v>
      </c>
    </row>
    <row r="90" ht="15.75" customHeight="1">
      <c r="A90" s="87" t="s">
        <v>725</v>
      </c>
      <c r="B90" s="87" t="s">
        <v>832</v>
      </c>
      <c r="C90" s="87" t="s">
        <v>833</v>
      </c>
      <c r="D90" s="96" t="s">
        <v>669</v>
      </c>
    </row>
    <row r="91" ht="15.75" customHeight="1">
      <c r="A91" s="87" t="s">
        <v>725</v>
      </c>
      <c r="B91" s="87" t="s">
        <v>834</v>
      </c>
      <c r="C91" s="87" t="s">
        <v>835</v>
      </c>
      <c r="D91" s="96" t="s">
        <v>691</v>
      </c>
    </row>
    <row r="92" ht="15.75" customHeight="1">
      <c r="A92" s="87" t="s">
        <v>725</v>
      </c>
      <c r="B92" s="87" t="s">
        <v>836</v>
      </c>
      <c r="C92" s="87" t="s">
        <v>837</v>
      </c>
      <c r="D92" s="96" t="s">
        <v>679</v>
      </c>
    </row>
    <row r="93" ht="15.75" customHeight="1">
      <c r="A93" s="87" t="s">
        <v>725</v>
      </c>
      <c r="B93" s="87" t="s">
        <v>838</v>
      </c>
      <c r="C93" s="87" t="s">
        <v>839</v>
      </c>
      <c r="D93" s="96" t="s">
        <v>689</v>
      </c>
    </row>
    <row r="94" ht="15.75" customHeight="1">
      <c r="A94" s="87" t="s">
        <v>725</v>
      </c>
      <c r="B94" s="87" t="s">
        <v>840</v>
      </c>
      <c r="C94" s="87" t="s">
        <v>841</v>
      </c>
      <c r="D94" s="96" t="s">
        <v>667</v>
      </c>
    </row>
    <row r="95" ht="15.75" customHeight="1">
      <c r="A95" s="87" t="s">
        <v>725</v>
      </c>
      <c r="B95" s="87" t="s">
        <v>842</v>
      </c>
      <c r="C95" s="87" t="s">
        <v>843</v>
      </c>
      <c r="D95" s="96" t="s">
        <v>717</v>
      </c>
    </row>
    <row r="96" ht="15.75" customHeight="1">
      <c r="A96" s="87" t="s">
        <v>725</v>
      </c>
      <c r="B96" s="87" t="s">
        <v>844</v>
      </c>
      <c r="C96" s="87" t="s">
        <v>845</v>
      </c>
      <c r="D96" s="96" t="s">
        <v>675</v>
      </c>
    </row>
    <row r="97" ht="15.75" customHeight="1">
      <c r="A97" s="87" t="s">
        <v>725</v>
      </c>
      <c r="B97" s="87" t="s">
        <v>846</v>
      </c>
      <c r="C97" s="87" t="s">
        <v>847</v>
      </c>
      <c r="D97" s="96" t="s">
        <v>701</v>
      </c>
    </row>
    <row r="98" ht="15.75" customHeight="1">
      <c r="A98" s="87" t="s">
        <v>725</v>
      </c>
      <c r="B98" s="87" t="s">
        <v>848</v>
      </c>
      <c r="C98" s="87" t="s">
        <v>849</v>
      </c>
      <c r="D98" s="96" t="s">
        <v>689</v>
      </c>
    </row>
    <row r="99" ht="15.75" customHeight="1">
      <c r="A99" s="87" t="s">
        <v>725</v>
      </c>
      <c r="B99" s="87" t="s">
        <v>850</v>
      </c>
      <c r="C99" s="87" t="s">
        <v>851</v>
      </c>
      <c r="D99" s="96" t="s">
        <v>689</v>
      </c>
    </row>
    <row r="100" ht="15.75" customHeight="1">
      <c r="A100" s="87" t="s">
        <v>725</v>
      </c>
      <c r="B100" s="87" t="s">
        <v>852</v>
      </c>
      <c r="C100" s="87" t="s">
        <v>853</v>
      </c>
      <c r="D100" s="96" t="s">
        <v>675</v>
      </c>
    </row>
    <row r="101" ht="15.75" customHeight="1">
      <c r="A101" s="87" t="s">
        <v>725</v>
      </c>
      <c r="B101" s="87" t="s">
        <v>854</v>
      </c>
      <c r="C101" s="87" t="s">
        <v>855</v>
      </c>
      <c r="D101" s="96" t="s">
        <v>691</v>
      </c>
    </row>
    <row r="102" ht="15.75" customHeight="1">
      <c r="A102" s="87" t="s">
        <v>725</v>
      </c>
      <c r="B102" s="87" t="s">
        <v>856</v>
      </c>
      <c r="C102" s="87" t="s">
        <v>857</v>
      </c>
      <c r="D102" s="96" t="s">
        <v>679</v>
      </c>
    </row>
    <row r="103" ht="15.75" customHeight="1">
      <c r="A103" s="87" t="s">
        <v>725</v>
      </c>
      <c r="B103" s="87" t="s">
        <v>858</v>
      </c>
      <c r="C103" s="87" t="s">
        <v>859</v>
      </c>
      <c r="D103" s="96" t="s">
        <v>701</v>
      </c>
    </row>
    <row r="104" ht="15.75" customHeight="1">
      <c r="A104" s="87" t="s">
        <v>725</v>
      </c>
      <c r="B104" s="87" t="s">
        <v>860</v>
      </c>
      <c r="C104" s="87" t="s">
        <v>861</v>
      </c>
      <c r="D104" s="96" t="s">
        <v>719</v>
      </c>
    </row>
    <row r="105" ht="15.75" customHeight="1">
      <c r="A105" s="87" t="s">
        <v>725</v>
      </c>
      <c r="B105" s="87" t="s">
        <v>862</v>
      </c>
      <c r="C105" s="87" t="s">
        <v>863</v>
      </c>
      <c r="D105" s="96" t="s">
        <v>713</v>
      </c>
    </row>
    <row r="106" ht="15.75" customHeight="1">
      <c r="A106" s="87" t="s">
        <v>725</v>
      </c>
      <c r="B106" s="87" t="s">
        <v>864</v>
      </c>
      <c r="C106" s="87" t="s">
        <v>865</v>
      </c>
      <c r="D106" s="96" t="s">
        <v>673</v>
      </c>
    </row>
    <row r="107" ht="15.75" customHeight="1">
      <c r="A107" s="87" t="s">
        <v>725</v>
      </c>
      <c r="B107" s="87" t="s">
        <v>866</v>
      </c>
      <c r="C107" s="87" t="s">
        <v>867</v>
      </c>
      <c r="D107" s="96" t="s">
        <v>675</v>
      </c>
    </row>
    <row r="108" ht="15.75" customHeight="1">
      <c r="A108" s="87" t="s">
        <v>725</v>
      </c>
      <c r="B108" s="87" t="s">
        <v>868</v>
      </c>
      <c r="C108" s="87" t="s">
        <v>869</v>
      </c>
      <c r="D108" s="96" t="s">
        <v>661</v>
      </c>
    </row>
    <row r="109" ht="15.75" customHeight="1">
      <c r="A109" s="87" t="s">
        <v>725</v>
      </c>
      <c r="B109" s="87" t="s">
        <v>870</v>
      </c>
      <c r="C109" s="87" t="s">
        <v>871</v>
      </c>
      <c r="D109" s="96" t="s">
        <v>693</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872</v>
      </c>
      <c r="B1" s="4" t="s">
        <v>873</v>
      </c>
      <c r="C1" s="4" t="s">
        <v>874</v>
      </c>
      <c r="D1" s="4" t="s">
        <v>875</v>
      </c>
      <c r="E1" s="4" t="s">
        <v>876</v>
      </c>
      <c r="F1" s="4" t="s">
        <v>877</v>
      </c>
      <c r="G1" s="4" t="s">
        <v>878</v>
      </c>
    </row>
    <row r="2" ht="15.75" customHeight="1">
      <c r="A2" s="97" t="s">
        <v>879</v>
      </c>
      <c r="B2" s="4" t="s">
        <v>880</v>
      </c>
      <c r="C2" s="4">
        <v>2.019010801E9</v>
      </c>
      <c r="D2" s="4" t="s">
        <v>881</v>
      </c>
      <c r="E2" s="4" t="s">
        <v>882</v>
      </c>
      <c r="F2" s="4" t="s">
        <v>883</v>
      </c>
      <c r="G2" s="31" t="s">
        <v>884</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